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VodaKan" sheetId="1" r:id="rId1"/>
    <sheet name="SO302OpravaRadu" sheetId="2" r:id="rId2"/>
    <sheet name="SO302PrelozkaVo" sheetId="3" r:id="rId3"/>
    <sheet name="SO302RadV" sheetId="4" r:id="rId4"/>
    <sheet name="SO302RadV2" sheetId="5" r:id="rId5"/>
    <sheet name="SO302RadV6" sheetId="6" r:id="rId6"/>
    <sheet name="SO303StokaS1" sheetId="7" r:id="rId7"/>
    <sheet name="SO303StokaS1-I" sheetId="8" r:id="rId8"/>
    <sheet name="SO303StokaS1-II" sheetId="9" r:id="rId9"/>
  </sheets>
  <definedNames/>
  <calcPr/>
  <webPublishing/>
</workbook>
</file>

<file path=xl/sharedStrings.xml><?xml version="1.0" encoding="utf-8"?>
<sst xmlns="http://schemas.openxmlformats.org/spreadsheetml/2006/main" count="7649" uniqueCount="929">
  <si>
    <t>ASPE10</t>
  </si>
  <si>
    <t>S</t>
  </si>
  <si>
    <t>Firma: ÚDRŽBA SILNIC Královéhradeckého kraje a.s.</t>
  </si>
  <si>
    <t>Soupis prací objektu</t>
  </si>
  <si>
    <t xml:space="preserve">Stavba: </t>
  </si>
  <si>
    <t>NovaPVodaKanIIE</t>
  </si>
  <si>
    <t>II/284 Nová Paka - Lomnická ulice_II. etapa (VOS)_23052022_neoceněný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</si>
  <si>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</si>
  <si>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</si>
  <si>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</si>
  <si>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</si>
  <si>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</si>
  <si>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</si>
  <si>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</si>
  <si>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</si>
  <si>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</si>
  <si>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</si>
  <si>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</si>
  <si>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</si>
  <si>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</si>
  <si>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</si>
  <si>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</si>
  <si>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</si>
  <si>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</si>
  <si>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</si>
  <si>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</si>
  <si>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</si>
  <si>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</si>
  <si>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</si>
  <si>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</si>
  <si>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</si>
  <si>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</si>
  <si>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</si>
  <si>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</si>
  <si>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</si>
  <si>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</si>
  <si>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</si>
  <si>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</si>
  <si>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</si>
  <si>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</si>
  <si>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</si>
  <si>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</si>
  <si>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</si>
  <si>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</si>
  <si>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</si>
  <si>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</si>
  <si>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</si>
  <si>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</si>
  <si>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</si>
  <si>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</si>
  <si>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</si>
  <si>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</si>
  <si>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</si>
  <si>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</si>
  <si>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</si>
  <si>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</si>
  <si>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</si>
  <si>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</si>
  <si>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</si>
  <si>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</si>
  <si>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</si>
  <si>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</si>
  <si>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</si>
  <si>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</si>
  <si>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</si>
  <si>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</si>
  <si>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</si>
  <si>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</si>
  <si>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</si>
  <si>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</si>
  <si>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</si>
  <si>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</si>
  <si>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</si>
  <si>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</si>
  <si>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</si>
  <si>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</si>
  <si>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</si>
  <si>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</si>
  <si>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</si>
  <si>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</si>
  <si>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</si>
  <si>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</si>
  <si>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</si>
  <si>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</si>
  <si>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</si>
  <si>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</si>
  <si>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</si>
  <si>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</si>
  <si>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</si>
  <si>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</si>
  <si>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</si>
  <si>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</si>
  <si>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</si>
  <si>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</si>
  <si>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</si>
  <si>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</si>
  <si>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</si>
  <si>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</si>
  <si>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</si>
  <si>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</si>
  <si>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</si>
  <si>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</si>
  <si>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</si>
  <si>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</si>
  <si>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</si>
  <si>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</si>
  <si>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</si>
  <si>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</si>
  <si>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</si>
  <si>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</si>
  <si>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</si>
  <si>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</si>
  <si>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</si>
  <si>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</si>
  <si>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</si>
  <si>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</si>
  <si>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</si>
  <si>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</si>
  <si>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</si>
  <si>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</si>
  <si>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</si>
  <si>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</si>
  <si>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</si>
  <si>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</si>
  <si>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</si>
  <si>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</si>
  <si>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</si>
  <si>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</si>
  <si>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</si>
  <si>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</si>
  <si>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</si>
  <si>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</si>
  <si>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</si>
  <si>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</si>
  <si>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</si>
  <si>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</si>
  <si>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</si>
  <si>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SO302OpravaRadu</t>
  </si>
  <si>
    <t>Zemní práce</t>
  </si>
  <si>
    <t>113107322</t>
  </si>
  <si>
    <t>Odstranění podkladu z kameniva drceného tl přes 100 do 200 mm strojně pl do 50 m2</t>
  </si>
  <si>
    <t>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</si>
  <si>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</si>
  <si>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14.2*0.7=9,940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</si>
  <si>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</si>
  <si>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</si>
  <si>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</si>
  <si>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14.2*0.7=9,940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</si>
  <si>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</si>
  <si>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</si>
  <si>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</si>
  <si>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</si>
  <si>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</si>
  <si>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</si>
  <si>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</si>
  <si>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5 dní' 
5*10=50,000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</si>
  <si>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</si>
  <si>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</si>
  <si>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</si>
  <si>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</si>
  <si>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5*2=10,000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</si>
  <si>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</si>
  <si>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</si>
  <si>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</si>
  <si>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</si>
  <si>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km 0,0137 - přeložka' 
14.2*0.7*1.75-14.2*0.7*0.32=14,214 [A] 
Celkem: A=14,214 [B] 
14.214*0.6=8,528 [C]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</si>
  <si>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</si>
  <si>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</si>
  <si>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</si>
  <si>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14.214*0.3=4,264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</si>
  <si>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</si>
  <si>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</si>
  <si>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</si>
  <si>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14.214*0.1=1,421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</si>
  <si>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</si>
  <si>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</si>
  <si>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</si>
  <si>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</si>
  <si>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</si>
  <si>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</si>
  <si>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25% kubatury z dešťové kanalizace stoka D1-I' 
'uvažována délka poloviny stoky D1-I, druhá polovina v opravě vodovodu č.1' 
169.436*0.25/2=21,180 [A]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</si>
  <si>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</si>
  <si>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</si>
  <si>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</si>
  <si>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</si>
  <si>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</si>
  <si>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</si>
  <si>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14.214*0.6=8,528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</si>
  <si>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</si>
  <si>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</si>
  <si>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</si>
  <si>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14.214*0.4=5,686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</si>
  <si>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</si>
  <si>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</si>
  <si>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</si>
  <si>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14.214*0.6=8,528 [A] 
'tř. 4' 
14.214*0.3=4,264 [B] 
'tř. 5' 
14.214*0.1=1,421 [C] 
Celkem: A+B+C=14,213 [D]</t>
  </si>
  <si>
    <t>171251299_R</t>
  </si>
  <si>
    <t>Uložení frézovaného asfaltu na mezideponii</t>
  </si>
  <si>
    <t>T</t>
  </si>
  <si>
    <t>2.286=2,286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</si>
  <si>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</si>
  <si>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</si>
  <si>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</si>
  <si>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14.214-1.491-4.075=8,648 [A] 
'provizorní úprava' 
14.2*0.7*0.32=3,181 [B] 
Celkem: A+B=11,829 [C]</t>
  </si>
  <si>
    <t>175101101</t>
  </si>
  <si>
    <t>Obsyp potrubí bez prohození sypaniny z hornin tř. 1 až 4 uloženým do 3 m od kraje výkopu</t>
  </si>
  <si>
    <t>km 0,0137 - přeložka' 
14.2*0.7*0.41=4,075 [A] 
Celkem: A=4,075 [B]</t>
  </si>
  <si>
    <t>58331351</t>
  </si>
  <si>
    <t>kamenivo těžené drobné frakce 0/4</t>
  </si>
  <si>
    <t>4.075*2=8,150 [A]</t>
  </si>
  <si>
    <t>58344197</t>
  </si>
  <si>
    <t>štěrkodrť frakce 0/63</t>
  </si>
  <si>
    <t>11.829*1.85=21,884 [A]</t>
  </si>
  <si>
    <t>Zakládání</t>
  </si>
  <si>
    <t>212751104</t>
  </si>
  <si>
    <t>Trativod z drenážních trubek flexibilních PVC-U SN 4 perforace 360° včetně lože otevřený výkop DN 100 pro meliorace</t>
  </si>
  <si>
    <t>M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</si>
  <si>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</si>
  <si>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75% odpočet při souběhu dešťové a splaškové kanalizace' 
19.1*0.25=4,775 [A] 
Celkem: A=4,775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</si>
  <si>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</si>
  <si>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</si>
  <si>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</si>
  <si>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4.775*1.1=5,253 [A]</t>
  </si>
  <si>
    <t>69311081</t>
  </si>
  <si>
    <t>geotextilie netkaná separační, ochranná, filtrační, drenážní PES 300g/m2</t>
  </si>
  <si>
    <t>Vodorovné konstrukce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</si>
  <si>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</si>
  <si>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</si>
  <si>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</si>
  <si>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</si>
  <si>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</si>
  <si>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km 0,0137 - přeložka' 
14.2*0.7*0.15=1,491 [A] 
Celkem: A=1,491 [B]</t>
  </si>
  <si>
    <t>451572122_R</t>
  </si>
  <si>
    <t>Kladení výstražné folie - min. 300 mm nad potrubí - úroveň prostrojní hutnění</t>
  </si>
  <si>
    <t>14.2=14,200 [A]</t>
  </si>
  <si>
    <t>Komunikace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</si>
  <si>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</si>
  <si>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</si>
  <si>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</si>
  <si>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</si>
  <si>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</si>
  <si>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</si>
  <si>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</si>
  <si>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</si>
  <si>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</si>
  <si>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744</t>
  </si>
  <si>
    <t>Elektromontáže - rozvody vodičů měděných</t>
  </si>
  <si>
    <t>37</t>
  </si>
  <si>
    <t>34111060_R</t>
  </si>
  <si>
    <t>kabel instalační jádro Cu plné izolace PVC plášť PVC 450/750V (CYKY) 1x4mm2</t>
  </si>
  <si>
    <t>36</t>
  </si>
  <si>
    <t>744731210_R</t>
  </si>
  <si>
    <t>Montáž kabel Cu sdělovací sk.2 2-7x1,0 mm umístěný volně</t>
  </si>
  <si>
    <t>Montáž kabel Cu sdělovací sk.2 2-7x1,0 mm umístěný volně včetně pospojení</t>
  </si>
  <si>
    <t>Trubní vedení</t>
  </si>
  <si>
    <t>28613556_R</t>
  </si>
  <si>
    <t>potrubí PE100 RC SDR11 90x8,2 návin</t>
  </si>
  <si>
    <t>14.2=14,200 [A] 
A * 1.015Koeficient množství=14,413 [B]</t>
  </si>
  <si>
    <t>32</t>
  </si>
  <si>
    <t>28615974</t>
  </si>
  <si>
    <t>elektrospojka SDR11 PE 100 PN16 D 90mm</t>
  </si>
  <si>
    <t>spojování tyčí' 
2=2,000 [A] 
Celkem: A=2,000 [B]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</si>
  <si>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</si>
  <si>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</si>
  <si>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</si>
  <si>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</si>
  <si>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</si>
  <si>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</si>
  <si>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33</t>
  </si>
  <si>
    <t>892241111_R</t>
  </si>
  <si>
    <t>Tlaková zkouška vzduchem potrubí do 80</t>
  </si>
  <si>
    <t>Tlakové zkoušky vzduchem na potrubí DN do 80</t>
  </si>
  <si>
    <t>34</t>
  </si>
  <si>
    <t>892273122</t>
  </si>
  <si>
    <t>Proplach a dezinfekce vodovodního potrubí DN od 80 do 125</t>
  </si>
  <si>
    <t>99</t>
  </si>
  <si>
    <t>Přesun hmot</t>
  </si>
  <si>
    <t>35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</si>
  <si>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</si>
  <si>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</si>
  <si>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</si>
  <si>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SO302PrelozkaVo</t>
  </si>
  <si>
    <t>9.6*1=9,600 [A]</t>
  </si>
  <si>
    <t>odstranění provizorní úpravy' 
9.6*1=9,600 [A]</t>
  </si>
  <si>
    <t>předpoklad 4 dny' 
4*10=40,000 [A]</t>
  </si>
  <si>
    <t>4*2=8,000 [A]</t>
  </si>
  <si>
    <t>9.6*1*1.75-14.2*1*0.32=12,256 [A] 
Celkem: A=12,256 [B] 
12.256*0.6=7,354 [C]</t>
  </si>
  <si>
    <t>12.256*0.3=3,677 [A]</t>
  </si>
  <si>
    <t>12.256*0.1=1,226 [A]</t>
  </si>
  <si>
    <t>Dolamování hloubených vykopávek rýh ve vrstvě tl do 500 mm v hornině třídy těžitelnosti III, skupiny 5</t>
  </si>
  <si>
    <t>Dolamování zapažených nebo nezapažených hloubených vykopávek rýh, ve vrstvě tl. do 500 mm v hornině třídy těžitelnosti III skupiny 5</t>
  </si>
  <si>
    <t>9.6*1.75*2=33,600 [A]</t>
  </si>
  <si>
    <t>12.256*0.6=7,354 [A]</t>
  </si>
  <si>
    <t>12.256*0.4=4,902 [A]</t>
  </si>
  <si>
    <t>tř. 3' 
12.256*0.6=7,354 [A] 
'tř. 4' 
12.256*0.3=3,677 [B] 
'tř. 5' 
12.256*0.1=1,226 [C] 
Celkem: A+B+C=12,257 [D]</t>
  </si>
  <si>
    <t>2.208=2,208 [A]</t>
  </si>
  <si>
    <t>12.256-1.44-3.936=6,880 [A] 
'provizorní úprava' 
9.6*1*0.32=3,072 [B] 
Celkem: A+B=9,952 [C]</t>
  </si>
  <si>
    <t>9.6*1*0.41=3,936 [A] 
Celkem: A=3,936 [B]</t>
  </si>
  <si>
    <t>3.936*2=7,872 [A]</t>
  </si>
  <si>
    <t>9.952*1.85=18,411 [A]</t>
  </si>
  <si>
    <t>9.6*1*0.15=1,440 [A] 
Celkem: A=1,440 [B]</t>
  </si>
  <si>
    <t>9.6=9,600 [A]</t>
  </si>
  <si>
    <t>9.6=9,600 [A] 
A * 1.015Koeficient množství=9,744 [B]</t>
  </si>
  <si>
    <t>28653060</t>
  </si>
  <si>
    <t>elektrokoleno 90° PE 100 D 90mm</t>
  </si>
  <si>
    <t>31951003_R</t>
  </si>
  <si>
    <t>Potrubní spojka jištěná proti posuvu hrdlo-hrdlo  DN 80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</si>
  <si>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</si>
  <si>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</si>
  <si>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</si>
  <si>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SO302RadV</t>
  </si>
  <si>
    <t>113106121</t>
  </si>
  <si>
    <t>Rozebrání dlažeb z betonových nebo kamenných dlaždic komunikací pro pěší ručně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</si>
  <si>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</si>
  <si>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km 0,1995 - km 0,2115' 
9.5*0.7=6,650 [A] 
'km 0,2115 - km 0,2253' 
13.8*0.7=9,660 [B] 
'km 0,2253 - km 0,2447' 
8.8*0.7=6,160 [C] 
Celkem: A+B+C=22,470 [D]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</si>
  <si>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</si>
  <si>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</si>
  <si>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</si>
  <si>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předpoklad 45 dní' 
45*10=450,000 [A]</t>
  </si>
  <si>
    <t>45*2=90,000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</si>
  <si>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</si>
  <si>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</si>
  <si>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</si>
  <si>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4*0.7=2,800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</si>
  <si>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</si>
  <si>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</si>
  <si>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</si>
  <si>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2*0.7=1,400 [A] 
Celkem: A=1,400 [B]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</si>
  <si>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</si>
  <si>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</si>
  <si>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</si>
  <si>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plyn' 
4*0.7*1.11*1.61=5,004 [A] 
'kabely' 
2*0.7*1.05*1.55=2,279 [B] 
Celkem: A+B=7,283 [C]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</si>
  <si>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</si>
  <si>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</si>
  <si>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</si>
  <si>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km 0,1800 - km 0,1854' 
5.4*1*1.67-5.4*1*0.5=6,318 [A] 
'km 0,1854 - km 0,1995' 
14.1*0.7*1.6-14.1*0.7*0.5=10,857 [B] 
'km 0,1995 - km 0,2115' 
2.5*0.7*1.62-2.5*0.7*0.5=1,960 [C] 
9.5*0.7*1.63-9.5*0.7*0.25=9,177 [D] 
'km 0,2115 - km 0,2253' 
13.8*0.7*1.68-13.8*0.7*0.25=13,814 [E] 
'km 0,2253 - km 0,2447' 
8.8*0.7*1.69-8.8*0.7*0.25=8,870 [F] 
10.6*0.7*1.7-10.6*0.7*0.5=8,904 [G] 
'km 0,2447 - km 0,2570' 
12.3*0.7*1.71-12.3*0.7*0.5=10,418 [H] 
'km 0,2570 - km 0,2906' 
33.6*0.7*1.74-33.6*0.7*0.5=29,165 [I] 
'km 0,2906 - km 0,3240' 
33.4*0.7*1.68-33.4*0.7*0.5=27,588 [J] 
'km 0,3240 - km 0,3737' 
49.7*0.7*1.7-49.7*0.7*0.5=41,748 [K] 
'km 0,3737 - km 0,3990' 
25.3*0.7*1.73-25.3*0.7*0.5=21,783 [L] 
'km 0,3990 - km 0,4150' 
16*0.7*1.68-16*0.7*0.5=13,216 [M] 
Celkem: A+B+C+D+E+F+G+H+I+J+K+L+M=203,818 [N] 
203.818*0.6=122,291 [O]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</si>
  <si>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</si>
  <si>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</si>
  <si>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</si>
  <si>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203.818*0.3=61,145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</si>
  <si>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</si>
  <si>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</si>
  <si>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</si>
  <si>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203.818*0.1=20,382 [A]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</si>
  <si>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</si>
  <si>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</si>
  <si>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</si>
  <si>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km 0,1800 - km 0,1854' 
5.4*1.67*2=18,036 [A]</t>
  </si>
  <si>
    <t>vodovod+dešťová' 
'KŠ2-KŠ3' 
15.4*1.76*2=54,208 [A] 
'KŠ3-KŠ4' 
28.5*1.76*2=100,320 [B] 
Mezisoučet: A+B=154,528 [C] 
'vodovod+dešť.+ splaš. kanalizace' 
'KŠ4-KŠ5' 
17.3*1.83*2=63,318 [D] 
'KŠ5-KŠ6' 
11.8*1.93*2=45,548 [E] 
'KŠ6-KŠ7' 
34.9*2.03*2=141,694 [F] 
'KŠ7-KŠ8' 
17*2.14*2=72,760 [G] 
'KŠ8-KŠ9' 
20.8*2.2*2=91,520 [H] 
'KŠ9-KŠ10' 
21.1*2.22*2=93,684 [I] 
'KŠ10-KŠ11' 
25*2.16*2=108,000 [J] 
'KŠ11-KŠ12' 
19.6*2.03*2=79,576 [K] 
'KŠ12-KŠ13' 
18.5*1.96*2=72,520 [L] 
Mezisoučet: D+E+F+G+H+I+J+K+L=768,620 [M] 
'odpočet při souběhu vodovodu' 
-154.528*0.5=-77,264 [N] 
'odpočet při souběhu vodovodu 25% a splaškové kanalizace 25%' 
-768.62*0.75=- 576,465 [O] 
Celkem: A+B+D+E+F+G+H+I+J+K+L+N+O=269,419 [P]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</si>
  <si>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</si>
  <si>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</si>
  <si>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</si>
  <si>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tř. 3' 
203.818*0.6=122,291 [A] 
'tř. 4' 
203.818*0.3=61,145 [B] 
'tř. 5' 
203.818*0.1=20,382 [C] 
Celkem: A+B+C=203,818 [D]</t>
  </si>
  <si>
    <t>203.818-24.92-68.11=110,788 [A] 
Celkem: A=110,788 [B]</t>
  </si>
  <si>
    <t>km 0,1800 - km 0,1854' 
5.4*1*0.41=2,214 [A] 
'km 0,1854 - km 0,1995' 
14.1*0.7*0.41=4,047 [B] 
'km 0,1995 - km 0,2115' 
12*0.7*0.41=3,444 [C] 
'km 0,2115 - km 0,2253' 
13.8*0.7*0.41=3,961 [D] 
'km 0,2253 - km 0,2447' 
19.4*0.7*0.41=5,568 [E] 
'km 0,2447 - km 0,2570' 
12.3*0.7*0.41=3,530 [F] 
'km 0,2570 - km 0,2906' 
33.6*0.7*0.41=9,643 [G] 
'km 0,2906 - km 0,3240' 
33.4*0.7*0.41=9,586 [H] 
'km 0,3240 - km 0,3737' 
49.7*0.7*0.41=14,264 [I] 
'km 0,3737 - km 0,3990' 
25.3*0.7*0.41=7,261 [J] 
'km 0,3990 - km 0,4150' 
16*0.7*0.41=4,592 [K] 
Celkem: A+B+C+D+E+F+G+H+I+J+K=68,110 [L]</t>
  </si>
  <si>
    <t>68.11*2=136,220 [A]</t>
  </si>
  <si>
    <t>110.788*1.85=204,958 [A]</t>
  </si>
  <si>
    <t>5.4=5,400 [A] 
'50% dešť. kanalizace' 
(15.4+28.5)*0.5=21,950 [B] 
'25% vodovod a 25% splašková kanalizace' 
(259.4-17.8-11.7)*0.25=57,475 [C] 
Celkem: A+B+C=84,825 [D]</t>
  </si>
  <si>
    <t>84.825*1.1=93,308 [A]</t>
  </si>
  <si>
    <t>km 0,1800 - km 0,1854' 
5.4*1*0.15=0,810 [A] 
'km 0,1854 - km 0,1995' 
14.1*0.7*0.15=1,481 [B] 
'km 0,1995 - km 0,2115' 
12*0.7*0.15=1,260 [C] 
'km 0,2115 - km 0,2253' 
13.8*0.7*0.15=1,449 [D] 
'km 0,2253 - km 0,2447' 
19.4*0.7*0.15=2,037 [E] 
'km 0,2447 - km 0,2570' 
12.3*0.7*0.15=1,292 [F] 
'km 0,2570 - km 0,2906' 
33.6*0.7*0.15=3,528 [G] 
'km 0,2906 - km 0,3240' 
33.4*0.7*0.15=3,507 [H] 
'km 0,3240 - km 0,3737' 
49.7*0.7*0.15=5,219 [I] 
'km 0,3737 - km 0,3990' 
25.3*0.7*0.15=2,657 [J] 
'km 0,3990 - km 0,4150' 
16*0.7*0.15=1,680 [K] 
Celkem: A+B+C+D+E+F+G+H+I+J+K=24,920 [L]</t>
  </si>
  <si>
    <t>235=235,000 [A]</t>
  </si>
  <si>
    <t>452313121</t>
  </si>
  <si>
    <t>Podkladní bloky z betonu prostého tř. C 8/10 otevřený výkop</t>
  </si>
  <si>
    <t>4*0.037=0,148 [A] 
2*0.026=0,052 [B] 
Celkem: A+B=0,200 [C]</t>
  </si>
  <si>
    <t>452353101</t>
  </si>
  <si>
    <t>Bednění podkladních bloků otevřený výkop</t>
  </si>
  <si>
    <t>0.2*2.67=0,534 [A]</t>
  </si>
  <si>
    <t>564251113</t>
  </si>
  <si>
    <t>Podklad nebo podsyp ze štěrkopísku ŠP plochy přes 100 m2 tl 170 mm</t>
  </si>
  <si>
    <t>Podklad nebo podsyp ze štěrkopísku ŠP s rozprostřením, vlhčením a zhutněním plochy přes 100 m2, po zhutnění tl. 170 mm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</si>
  <si>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</si>
  <si>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</si>
  <si>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</si>
  <si>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km 0,1800 - km 0,1854' 
5.4*1=5,400 [A] 
'km 0,1854 - km 0,1995' 
14.1*0.7=9,870 [B] 
'km 0,1995 - km 0,2115' 
2.5*0.7=1,750 [C] 
'km 0,2253 - km 0,2447' 
10.6*0.7=7,420 [D] 
'km 0,2447 - km 0,2570' 
12.3*0.7=8,610 [E] 
'km 0,2570 - km 0,2906' 
33.6*0.7=23,520 [F] 
'km 0,2906 - km 0,3240' 
33.4*0.7=23,380 [G] 
'km 0,3240 - km 0,3737' 
49.7*0.7=34,790 [H] 
'km 0,3737 - km 0,3990' 
25.3*0.7=17,710 [I] 
'km 0,3990 - km 0,4150' 
16*0.7=11,200 [J] 
Celkem: A+B+C+D+E+F+G+H+I+J=143,650 [K]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</si>
  <si>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</si>
  <si>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</si>
  <si>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</si>
  <si>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59248005</t>
  </si>
  <si>
    <t>dlažba plošná betonová chodníková 300x300x50mm přírodní</t>
  </si>
  <si>
    <t>počítáno 50% navíc při nepoužitelnosti' 
22.47*0.5=11,235 [A]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</si>
  <si>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</si>
  <si>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</si>
  <si>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</si>
  <si>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74</t>
  </si>
  <si>
    <t>73</t>
  </si>
  <si>
    <t>415-180=235,000 [A]</t>
  </si>
  <si>
    <t>39</t>
  </si>
  <si>
    <t>28613557_R</t>
  </si>
  <si>
    <t>potrubí PE100 RC SDR11 110x10,0 navin</t>
  </si>
  <si>
    <t>235=235,000 [A] 
A * 1.015Koeficient množství=238,525 [B]</t>
  </si>
  <si>
    <t>42</t>
  </si>
  <si>
    <t>28615697_R</t>
  </si>
  <si>
    <t>Ploché těsnění k lemovému nákružku - ocelová výztuha, NBR, DN100, d110</t>
  </si>
  <si>
    <t>44</t>
  </si>
  <si>
    <t>28615975</t>
  </si>
  <si>
    <t>elektrospojka SDR11 PE 100 PN16 D 110mm</t>
  </si>
  <si>
    <t>6=6,000 [A] 
'spojování tyčí' 
40=40,000 [B] 
Celkem: A+B=46,000 [C]</t>
  </si>
  <si>
    <t>43</t>
  </si>
  <si>
    <t>28653136</t>
  </si>
  <si>
    <t>nákružek lemový PE 100 SDR11 110mm</t>
  </si>
  <si>
    <t>41</t>
  </si>
  <si>
    <t>319421428_R</t>
  </si>
  <si>
    <t>Otočná příruba PP-ST d100</t>
  </si>
  <si>
    <t>49</t>
  </si>
  <si>
    <t>42221212</t>
  </si>
  <si>
    <t>šoupě přírubové vodovodní krátká stavební dl DN 80 PN10-16</t>
  </si>
  <si>
    <t>52</t>
  </si>
  <si>
    <t>42221213</t>
  </si>
  <si>
    <t>šoupě přírubové vodovodní krátká stavební dl DN 100 PN10-16</t>
  </si>
  <si>
    <t>59</t>
  </si>
  <si>
    <t>42273590</t>
  </si>
  <si>
    <t>hydrant podzemní DN 80 PN 16 jednoduchý uzávěr krycí v 1250mm</t>
  </si>
  <si>
    <t>2=2,000 [A]</t>
  </si>
  <si>
    <t>60</t>
  </si>
  <si>
    <t>422735978_R</t>
  </si>
  <si>
    <t>Hydrantová drenáž</t>
  </si>
  <si>
    <t>54</t>
  </si>
  <si>
    <t>422910722_R</t>
  </si>
  <si>
    <t>Univerzální podkladová deska pod šoupátka</t>
  </si>
  <si>
    <t>50</t>
  </si>
  <si>
    <t>42291073</t>
  </si>
  <si>
    <t>souprava zemní pro šoupátka DN 65-80mm Rd 1,5m</t>
  </si>
  <si>
    <t>53</t>
  </si>
  <si>
    <t>42291074</t>
  </si>
  <si>
    <t>souprava zemní pro šoupátka DN 100-150mm Rd 1,5m</t>
  </si>
  <si>
    <t>64</t>
  </si>
  <si>
    <t>42291352_R</t>
  </si>
  <si>
    <t>poklop litinový šoupátkový pro zemní soupravy osazení do terénu a do vozovky</t>
  </si>
  <si>
    <t>66</t>
  </si>
  <si>
    <t>42291452_R</t>
  </si>
  <si>
    <t>poklop litinový hydrantový DN 80</t>
  </si>
  <si>
    <t>55</t>
  </si>
  <si>
    <t>552415961_R</t>
  </si>
  <si>
    <t>Přepojení stávající vodovodní přípojky - D + M včetně zemních prací</t>
  </si>
  <si>
    <t>přípojka 6 - 17' 
9.8+11.9+0.8+1.8+1.6+2+3.1+2.6+2.3+2.5+2.5+2.4=43,300 [A]</t>
  </si>
  <si>
    <t>56</t>
  </si>
  <si>
    <t>552418948_R</t>
  </si>
  <si>
    <t>Provizorní zakrytí hydrantů a zemních souprav</t>
  </si>
  <si>
    <t>5+2=7,000 [A]</t>
  </si>
  <si>
    <t>55250642</t>
  </si>
  <si>
    <t>koleno přírubové s patkou PP litinové DN 80</t>
  </si>
  <si>
    <t>46</t>
  </si>
  <si>
    <t>55253515</t>
  </si>
  <si>
    <t>tvarovka přírubová litinová s přírubovou odbočkou,práškový epoxid tl 250µm T-kus DN 100/80</t>
  </si>
  <si>
    <t>47</t>
  </si>
  <si>
    <t>55253516</t>
  </si>
  <si>
    <t>tvarovka přírubová litinová vodovodní s přírubovou odbočkou PN10/16 T-kus DN 100/100</t>
  </si>
  <si>
    <t>67</t>
  </si>
  <si>
    <t>562306380</t>
  </si>
  <si>
    <t>deska podkladová pro poklop uliční polyamidový 7.2.17 pod hydrantový</t>
  </si>
  <si>
    <t>deska podkladová uličního poklopu plastového hydrantového</t>
  </si>
  <si>
    <t>857242122</t>
  </si>
  <si>
    <t>Montáž litinových tvarovek jednoosých přírubových otevřený výkop DN 80</t>
  </si>
  <si>
    <t>Montáž litinových tvarovek na potrubí litinovém tlakovém jednoosých na potrubí z trub přírubových v otevřeném výkopu, kanálu nebo v šachtě DN 80</t>
  </si>
  <si>
    <t>45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</si>
  <si>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</si>
  <si>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</si>
  <si>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</si>
  <si>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87121160_R</t>
  </si>
  <si>
    <t>Montáž a demontáž provizorního vodovodu II. etapa</t>
  </si>
  <si>
    <t>Montáž a demontáž provizorního vodovodu z potrubí  PE100 SDR 11  D 63 x 3,8 mm. Včetně tvarovek pro napojení na vodovodní řad + materiálu na přepojení vodovodních přípojek.  
Včetně proplachu a dezinfekce.  
Pro II. etapu</t>
  </si>
  <si>
    <t>38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</si>
  <si>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</si>
  <si>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</si>
  <si>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</si>
  <si>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40</t>
  </si>
  <si>
    <t>877261101</t>
  </si>
  <si>
    <t>Montáž elektrospojek na vodovodním potrubí z PE trub d 110</t>
  </si>
  <si>
    <t>Montáž tvarovek na vodovodním plastovém potrubí z polyetylenu PE 100 elektrotvarovek SDR 11/PN16 spojek, oblouků nebo redukcí d 110</t>
  </si>
  <si>
    <t>48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</si>
  <si>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</si>
  <si>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</si>
  <si>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</si>
  <si>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58</t>
  </si>
  <si>
    <t>891247111</t>
  </si>
  <si>
    <t>Montáž hydrantů podzemních DN 80</t>
  </si>
  <si>
    <t>Montáž vodovodních armatur na potrubí hydrantů podzemních (bez osazení poklopů) DN 80</t>
  </si>
  <si>
    <t>51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</si>
  <si>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</si>
  <si>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</si>
  <si>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</si>
  <si>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61</t>
  </si>
  <si>
    <t>892271111_R</t>
  </si>
  <si>
    <t>Tlaková zkouška vzduchem potrubí DN 100 nebo 125</t>
  </si>
  <si>
    <t>Tlakové zkoušky vzduchem na potrubí DN 100 nebo 125</t>
  </si>
  <si>
    <t>62</t>
  </si>
  <si>
    <t>57</t>
  </si>
  <si>
    <t>899102751_R</t>
  </si>
  <si>
    <t>Demontáž provizorního zakrytí hydrantů a zemních souprav</t>
  </si>
  <si>
    <t>63</t>
  </si>
  <si>
    <t>899401112</t>
  </si>
  <si>
    <t>Osazení poklopů litinových šoupátkových</t>
  </si>
  <si>
    <t>65</t>
  </si>
  <si>
    <t>899401113</t>
  </si>
  <si>
    <t>Osazení poklopů litinových hydrantových</t>
  </si>
  <si>
    <t>69</t>
  </si>
  <si>
    <t>58380006</t>
  </si>
  <si>
    <t>obrubník kamenný žulový přímý 1000x200x200mm</t>
  </si>
  <si>
    <t>68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</si>
  <si>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</si>
  <si>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</si>
  <si>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</si>
  <si>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70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</si>
  <si>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</si>
  <si>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</si>
  <si>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</si>
  <si>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71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</si>
  <si>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</si>
  <si>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</si>
  <si>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</si>
  <si>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72</t>
  </si>
  <si>
    <t>SO302RadV2</t>
  </si>
  <si>
    <t>11.4*0.7=7,980 [A]</t>
  </si>
  <si>
    <t>odstranění provizorní úpravy' 
7.98=7,980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</si>
  <si>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</si>
  <si>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</si>
  <si>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</si>
  <si>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75% odpočet při souběhu dešťové a splaškové kanalizace' 
178*0.25=44,500 [A] 
Celkem: A=44,500 [B]</t>
  </si>
  <si>
    <t>předpoklad 3 dny' 
3*10=30,000 [A]</t>
  </si>
  <si>
    <t>3*2=6,000 [A]</t>
  </si>
  <si>
    <t>1*0.7=0,700 [A]</t>
  </si>
  <si>
    <t>plyn' 
1*0.7*1.11*1.61=1,251 [A] 
'kabely' 
4*0.7*1.05*1.55=4,557 [B] 
Celkem: A+B=5,808 [C]</t>
  </si>
  <si>
    <t>km 0,0000 - 0,0102' 
2.3*0.7*1.74-2.7*0.7*0.5=1,856 [A] 
7.9*0.7*1.73-7.9*0.7*0.32=7,797 [B] 
'km 0,0102 - 0,0137' 
3.5*0.7*1.7-3.5*0.7*0.32=3,381 [C] 
Celkem: A+B+C=13,034 [D] 
13.034*0.6=7,820 [E]</t>
  </si>
  <si>
    <t>13.034*0.3=3,910 [A]</t>
  </si>
  <si>
    <t>13.034*0.1=1,303 [A]</t>
  </si>
  <si>
    <t>13.034*0.6=7,820 [A]</t>
  </si>
  <si>
    <t>13.034*0.4=5,214 [A]</t>
  </si>
  <si>
    <t>3. třída' 
13.034*0.6=7,820 [A] 
'4. třída' 
13.034*0.3=3,910 [B] 
'5. třída' 
13.034*0.1=1,303 [C] 
Celkem: A+B+C=13,033 [D]</t>
  </si>
  <si>
    <t>5.188+1.835=7,023 [A]</t>
  </si>
  <si>
    <t>13.034-1.439-3.932=7,663 [A] 
'provizorní úprava' 
11.4*0.7*0.32=2,554 [B] 
Celkem: A+B=10,217 [C]</t>
  </si>
  <si>
    <t>km 0,0000 - 0,0102' 
10.2*0.7*0.41=2,927 [A] 
'km 0,0102 - 0,0137' 
3.5*0.7*0.41=1,005 [B] 
Celkem: A+B=3,932 [C]</t>
  </si>
  <si>
    <t>3.932*2=7,864 [A]</t>
  </si>
  <si>
    <t>10.217*1.85=18,901 [A]</t>
  </si>
  <si>
    <t>75% odpočet při souběhu dešťové a splaškové kanalizace' 
13.7*0.25=3,425 [A] 
Celkem: A=3,425 [B]</t>
  </si>
  <si>
    <t>3.425*1.1=3,768 [A]</t>
  </si>
  <si>
    <t>km 0,0000 - 0,0102' 
10.2*0.7*0.15=1,071 [A] 
'km 0,0102 - 0,0137' 
3.5*0.7*0.15=0,368 [B] 
Celkem: A+B=1,439 [C]</t>
  </si>
  <si>
    <t>13.7=13,700 [A]</t>
  </si>
  <si>
    <t>km 0,0000 - 0,0102' 
2.3*0.7=1,610 [A]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</si>
  <si>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</si>
  <si>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</si>
  <si>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</si>
  <si>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</si>
  <si>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</si>
  <si>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</si>
  <si>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13.7=13,700 [A] 
A * 1.015Koeficient množství=13,906 [B]</t>
  </si>
  <si>
    <t>28615695_R</t>
  </si>
  <si>
    <t>Otočná příruba PP-ST d80</t>
  </si>
  <si>
    <t>28615696_R</t>
  </si>
  <si>
    <t>Ploché těsnění k lemovému nákružku - ocelová výztuha, NBR, DN80, d90</t>
  </si>
  <si>
    <t>spojování tyčí' 
2=2,000 [A] 
'propoje' 
1=1,000 [B] 
Celkem: A+B=3,000 [C]</t>
  </si>
  <si>
    <t>28653135</t>
  </si>
  <si>
    <t>nákružek lemový PE 100 SDR11 90mm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</si>
  <si>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</si>
  <si>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</si>
  <si>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</si>
  <si>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75%' 
(39+15)*0.25=13,500 [A] 
Celkem: A=13,500 [B]</t>
  </si>
  <si>
    <t>919735113</t>
  </si>
  <si>
    <t>Řezání stávajícího živičného krytu hl přes 100 do 150 mm</t>
  </si>
  <si>
    <t>Řezání stávajícího živičného krytu nebo podkladu  hloubky přes 100 do 150 mm</t>
  </si>
  <si>
    <t>75% odpočet při souběhu dešťové a splaškové kanalizace' 
15*0.25=3,750 [A]</t>
  </si>
  <si>
    <t>SO302RadV6</t>
  </si>
  <si>
    <t>4.6*1=4,600 [A] 
Celkem: A=4,600 [B]</t>
  </si>
  <si>
    <t>2*10=20,000 [A]</t>
  </si>
  <si>
    <t>2*2=4,000 [A]</t>
  </si>
  <si>
    <t>1*1=1,000 [A]</t>
  </si>
  <si>
    <t>4*1=4,000 [A] 
Celkem: A=4,000 [B]</t>
  </si>
  <si>
    <t>plyn' 
1*1*1.11*1.61=1,787 [A] 
'kabely' 
4*1*1.05*1.55=6,510 [B] 
Celkem: A+B=8,297 [C]</t>
  </si>
  <si>
    <t>3*1*1.6-3*1*0.25=4,050 [A] 
6.5*1*1.6-6.5*1*0.5=7,150 [B] 
1.6*1*1.6-1.6*1*0.25=2,160 [C] 
Celkem: A+B+C=13,360 [D] 
13.36*0.6=8,016 [E]</t>
  </si>
  <si>
    <t>13.36*0.3=4,008 [A]</t>
  </si>
  <si>
    <t>13.36*0.1=1,336 [A]</t>
  </si>
  <si>
    <t>11.1*1.6*2=35,520 [A]</t>
  </si>
  <si>
    <t>tř. 3' 
13.36*0.6=8,016 [A] 
'tř. 4' 
13.36*0.3=4,008 [B] 
'tř. 5' 
13.36*0.1=1,336 [C] 
Celkem: A+B+C=13,360 [D]</t>
  </si>
  <si>
    <t>13.36-1.665-4.551=7,144 [A] 
Celkem: A=7,144 [B]</t>
  </si>
  <si>
    <t>11.1*1*0.41=4,551 [A]</t>
  </si>
  <si>
    <t>4.551*2=9,102 [A]</t>
  </si>
  <si>
    <t>7.144*1.85=13,216 [A]</t>
  </si>
  <si>
    <t>11.1=11,100 [A]</t>
  </si>
  <si>
    <t>11.1*1.1=12,210 [A]</t>
  </si>
  <si>
    <t>11.1*1*0.15=1,665 [A]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</si>
  <si>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</si>
  <si>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</si>
  <si>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</si>
  <si>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6.5*1=6,500 [A]</t>
  </si>
  <si>
    <t>počítáno 50% navíc při nepoužitelnosti' 
4.6*0.5=2,300 [A]</t>
  </si>
  <si>
    <t>potrubí dvouvrstvé PE100 RC SDR11 110x10,0 dl 6m</t>
  </si>
  <si>
    <t>11.1=11,100 [A] 
A * 1.015Koeficient množství=11,267 [B]</t>
  </si>
  <si>
    <t>28614937</t>
  </si>
  <si>
    <t>elektrokoleno 90° PE 100 PN16 D 110mm</t>
  </si>
  <si>
    <t>1=1,000 [A] 
'spojování tyčí' 
1=1,000 [B] 
Celkem: A+B=2,000 [C]</t>
  </si>
  <si>
    <t>31951005_R</t>
  </si>
  <si>
    <t>potrubní spojka jištěná proti posuvu hrdlo-hrdlo  DN 100</t>
  </si>
  <si>
    <t>potrubní spojka jištěná proti posuvu hrdlo-hrdlo DN 100</t>
  </si>
  <si>
    <t>1=1,000 [A]</t>
  </si>
  <si>
    <t>857261131</t>
  </si>
  <si>
    <t>Montáž litinových tvarovek jednoosých hrdlových otevřený výkop s integrovaným těsněním DN 100</t>
  </si>
  <si>
    <t>Montáž litinových tvarovek na potrubí litinovém tlakovém jednoosých na potrubí z trub hrdlových v otevřeném výkopu, kanálu nebo v šachtě s integrovaným těsněním DN 100</t>
  </si>
  <si>
    <t>SO303StokaS1</t>
  </si>
  <si>
    <t>stávající KŠ-KŠ1' 
2.4*1.2=2,880 [A] 
'KŠ1-KŠ2' 
19*0.9=17,100 [B] 
'KŠ2-KŠ3' 
3.5*0.9=3,150 [C] 
'rozšíření šachet' 
0.9*1.8*2=3,240 [D] 
Celkem: A+B+C+D=26,370 [E]</t>
  </si>
  <si>
    <t>předpoklad 40 dní' 
40*10=400,000 [A]</t>
  </si>
  <si>
    <t>115101279_R</t>
  </si>
  <si>
    <t>Převedení odpadních vod během stavby</t>
  </si>
  <si>
    <t>Čerpání vody na dopravní výšku do 10 m průměrný přítok do 2000 l/min</t>
  </si>
  <si>
    <t>společné se dešťovou kanalizací počítáno s 50%' 
(70+40)*24*0.5=1 320,000 [A]</t>
  </si>
  <si>
    <t>40*2=80,000 [A]</t>
  </si>
  <si>
    <t>115101376_R</t>
  </si>
  <si>
    <t>Pohotovost čerpací soupravy pro přečerpávání</t>
  </si>
  <si>
    <t>Pohotovost čerpací soupravy pro dopravní výšku do 10 m přítok přes 500 do 1 000 l/min</t>
  </si>
  <si>
    <t>(70+40)*0.5*2=110,000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</si>
  <si>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</si>
  <si>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</si>
  <si>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</si>
  <si>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2*0.9=1,800 [A] 
Celkem: A=1,800 [B]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</si>
  <si>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</si>
  <si>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</si>
  <si>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</si>
  <si>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0.9*1=0,900 [A]</t>
  </si>
  <si>
    <t>plyn' 
2*0.9*1.11*1.61=3,217 [A] 
'kanal' 
1*0.9*1.5*0.2=0,270 [B] 
'kabely' 
2*0.9*1.05*1.55=2,930 [C] 
Celkem: A+B+C=6,417 [D]</t>
  </si>
  <si>
    <t>stávající KŠ-KŠ1' 
6*1.2*2.86-6*1.2*0.5=16,992 [A] 
2.4*1.2*2.62-2.4*1.2*0.25=6,826 [B] 
'KŠ1-KŠ2' 
19*0.9*2.32-19.09*0.25=34,900 [C] 
'KŠ2-KŠ3' 
3.5*0.9*2.32-3.5*0.9*0.25=6,521 [D] 
8.9*0.9*2.35-8.9*0.9*0.5=14,819 [E] 
'KŠ3-KŠ4' 
31.7*0.9*2.45-31.7*0.9*0.5=55,634 [F] 
'KŠ4-KŠ5' 
35.2*0.9*2.43-35.2*0.9*0.5=61,142 [G] 
'KŠ5-KŠ6' 
49.2*0.9*2.32-49.2*0.9*0.5=80,590 [H] 
'KŠ6-KŠ7' 
25.6*0.9*2.26-25.6*0.9*0.5=40,550 [I] 
'KŠ7-KŠ8' 
13.7*0.9*2.16-13.7*0.9*0.5=20,468 [J] 
'rozšíření šachet' 
'KŠ1-KŠ2' 
0.9*1.8*(2.62+2.32)-0.5*1.8*2*0.25=7,553 [K] 
'KŠ3 - KŠ8' 
0.5*1.8*(2.35+2.5+2.34+2.3+2.21+2.1)-0.5*1.8*6*0.5=9,720 [L] 
Celkem: A+B+C+D+E+F+G+H+I+J+K+L=355,715 [M] 
355.715*0.6=213,429 [N]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</si>
  <si>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</si>
  <si>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</si>
  <si>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</si>
  <si>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355.715*0.3=106,715 [A]</t>
  </si>
  <si>
    <t>355.715*0.1=35,572 [A]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</si>
  <si>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</si>
  <si>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</si>
  <si>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</si>
  <si>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vedení samostatně' 
'stávající KŠ-KŠ1' 
8.4*2.80*2=47,040 [A] 
Celkem: A=47,040 [B]</t>
  </si>
  <si>
    <t>vodovod+dešť.+ splaš. kanlizace' 
'počítáno 25% z kubatury dešť kanalizace stoky D1' 
768.62*0.25=192,155 [A] 
Celkem: A=192,155 [B]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</si>
  <si>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</si>
  <si>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</si>
  <si>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</si>
  <si>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355.715*0.6=213,429 [A]</t>
  </si>
  <si>
    <t>355.715*0.4=142,286 [A]</t>
  </si>
  <si>
    <t>tř. 3' 
355.715*0.6=213,429 [A] 
'tř. 4' 
355.715*0.3=106,715 [B] 
'tř. 5' 
355.715*0.1=35,572 [C] 
Celkem: A+B+C=355,716 [D]</t>
  </si>
  <si>
    <t>355.715-18.684-80.419-44.779=211,833 [A] 
Celkem: A=211,833 [B]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</si>
  <si>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</si>
  <si>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</si>
  <si>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</si>
  <si>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(1.2*0.49-(3.14159265359*0.15*0.15)/2)*8.4=4,642 [A] 
(0.9*0.49-(3.14159265359*0.15*0.15)/2)*(19+12.4+31.7+35.2+49.2+25.6+13.7)=75,777 [B] 
Celkem: A+B=80,419 [C]</t>
  </si>
  <si>
    <t>58337331</t>
  </si>
  <si>
    <t>štěrkopísek frakce 0/22</t>
  </si>
  <si>
    <t>80.419*2=160,838 [A]</t>
  </si>
  <si>
    <t>211.833*1.85=391,891 [A]</t>
  </si>
  <si>
    <t>8.4=8,400 [A] 
'75% pro  vodovod a splaškovou kanalizaci' 
(259.4-17.8-11.7-15.4-28.5)*0.25=46,500 [B] 
Celkem: A+B=54,900 [C]</t>
  </si>
  <si>
    <t>Zřízení vrstvy z geotextilie filtrační, separační, odvodňovací, ochranné, výztužné nebo protierozní v rovině nebo ve sklonu do 1:5, šířky do 3 m</t>
  </si>
  <si>
    <t>8,4*,12 
'75% pro  vodovod a splaškovou kanalizaci' 
(259.4-17.8-11.7-15.4-28.5)*0.25*1.1=51,150 [A] 
Celkem: A=51,150 [B]</t>
  </si>
  <si>
    <t>51.15=51,150 [A] 
A * 1.1845Koeficient množství=60,587 [B]</t>
  </si>
  <si>
    <t>Svislé a kompletní konstrukce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</si>
  <si>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</si>
  <si>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</si>
  <si>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</si>
  <si>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(3.14159265359*(66.9+6.4)*(0.335*0.335-0.25*0.25))=11,451 [A] 
'šachty' 
(3.14159265359*2.5*(0.62*0.62-0.5*0.5))*9=9,500 [B] 
Mezisoučet: A+B=20,951 [C] 
'odpočet 50% při souběhu dešťové kanalizace' 
-20.951/2=-10,476 [D] 
Celkem: A+B+D=10,475 [E]</t>
  </si>
  <si>
    <t>359310241_R</t>
  </si>
  <si>
    <t>Výplň stok "hubeným betonem"</t>
  </si>
  <si>
    <t>DN500' 
3.14159265359*0.25*0.25*134=26,311 [A] 
Mezisoučet: A=26,311 [B] 
'odpočet 50% při souběhu dešťové kanalizace' 
-26.311*0.5=-13,156 [C] 
Celkem: A+C=13,155 [D]</t>
  </si>
  <si>
    <t>359901211</t>
  </si>
  <si>
    <t>Monitoring stoky jakékoli výšky na nové kanalizaci</t>
  </si>
  <si>
    <t>Monitoring stok (kamerový systém) jakékoli výšky nová kanalizace</t>
  </si>
  <si>
    <t>stávající KŠ-KŠ1' 
8.4*1.2*0.1=1,008 [A] 
'KŠ1-KŠ2' 
19*0.9*0.1=1,710 [B] 
'KŠ2-KŠ3' 
12.4*0.9*0.1=1,116 [C] 
'KŠ3-KŠ4' 
31.7*0.9*0.1=2,853 [D] 
'KŠ4-KŠ5' 
35.2*0.9*0.1=3,168 [E] 
'KŠ5-KŠ6' 
49.2*0.9*0.1=4,428 [F] 
'KŠ6-KŠ7' 
25.6*0.9*0.1=2,304 [G] 
'KŠ7-KŠ8' 
13.7*0.9*0.1=1,233 [H] 
'rozšíření šachet' 
'KŠ1-KŠ2' 
0.9*1.8*2*0.1=0,324 [I] 
'KŠ3 - KŠ8' 
0.5*1.8*6*0.1=0,540 [J] 
Celkem: A+B+C+D+E+F+G+H+I+J=18,684 [K]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</si>
  <si>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</si>
  <si>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</si>
  <si>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</si>
  <si>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1.5*1.5*0.1*8=1,800 [A] 
Celkem: A=1,800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</si>
  <si>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</si>
  <si>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</si>
  <si>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</si>
  <si>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(1.2*0.29-(3.14159265359*0.15*0.15)/2)*8.4=2,626 [A] 
(0.9*0.29-(3.14159265359*0.15*0.15)/2)*(19+12.4+31.7+35.2+49.2+25.6+13.7)=42,153 [B] 
Celkem: A+B=44,779 [C]</t>
  </si>
  <si>
    <t>stávající KŠ-KŠ1' 
6*1.2=7,200 [A] 
'KŠ2-KŠ3' 
8.9*0.9=8,010 [B] 
'KŠ3-KŠ4' 
31.7*0.9=28,530 [C] 
'KŠ4-KŠ5' 
35.2*0.9=31,680 [D] 
'KŠ5-KŠ6' 
49.2*0.9=44,280 [E] 
'KŠ6-KŠ7' 
25.6*0.9=23,040 [F] 
'KŠ7-KŠ8' 
13.7*0.9=12,330 [G] 
'rozšíření šachet' 
'KŠ1-KŠ2' 
0.9*1.8*2=3,240 [H] 
'KŠ3 - KŠ8' 
0.5*1.8*6=5,400 [I] 
Celkem: A+B+C+D+E+F+G+H+I=163,710 [J]</t>
  </si>
  <si>
    <t>počítáno 50% navíc při nepoužitelnosti' 
26.37*0.5=13,185 [A]</t>
  </si>
  <si>
    <t>452112112</t>
  </si>
  <si>
    <t>Osazení betonových prstenců nebo rámů v do 100 mm</t>
  </si>
  <si>
    <t>Osazení betonových dílců prstenců nebo rámů pod poklopy a mříže, výšky do 100 mm</t>
  </si>
  <si>
    <t>452112122</t>
  </si>
  <si>
    <t>Osazení betonových prstenců nebo rámů v do 200 mm</t>
  </si>
  <si>
    <t>Osazení betonových dílců prstenců nebo rámů pod poklopy a mříže, výšky přes 100 do 200 mm</t>
  </si>
  <si>
    <t>552410257_R</t>
  </si>
  <si>
    <t>Segmentové těsnění pro potrubí DN 300</t>
  </si>
  <si>
    <t>55241030_R</t>
  </si>
  <si>
    <t>poklop šachtový litinový kruhový DN 600 bez ventilace tř D 400 pro intenzivní provoz</t>
  </si>
  <si>
    <t>552415934_R</t>
  </si>
  <si>
    <t>Kompletní zřízení kanalizační přípojky DN 150 včetně dodávky materiálu dle TZ, zemních prací a oprav povrchů</t>
  </si>
  <si>
    <t>1.6+2+2.3+2.9+4.4+4.2+3.7+3.4=24,500 [A]</t>
  </si>
  <si>
    <t>552415935_R</t>
  </si>
  <si>
    <t>Kompletní zřízení kanalizační přípojky DN 200 včetně dodávky materiálu dle TZ, zemních prací a oprav povrchů</t>
  </si>
  <si>
    <t>11.5+3.6+4.5=19,600 [A]</t>
  </si>
  <si>
    <t>552417014_R</t>
  </si>
  <si>
    <t>Provizorní zakrytí šachet</t>
  </si>
  <si>
    <t>59224160</t>
  </si>
  <si>
    <t>skruž kanalizační s ocelovými stupadly 100x25x12cm</t>
  </si>
  <si>
    <t>59224161</t>
  </si>
  <si>
    <t>skruž kanalizační s ocelovými stupadly 100x50x12cm</t>
  </si>
  <si>
    <t>59224168</t>
  </si>
  <si>
    <t>skruž betonová přechodová 62,5/100x60x12cm, stupadla poplastovaná kapsová</t>
  </si>
  <si>
    <t>59224176</t>
  </si>
  <si>
    <t>prstenec šachtový vyrovnávací betonový 625x120x80mm</t>
  </si>
  <si>
    <t>59224185</t>
  </si>
  <si>
    <t>prstenec šachtový vyrovnávací betonový 625x120x60mm</t>
  </si>
  <si>
    <t>59224187</t>
  </si>
  <si>
    <t>prstenec šachtový vyrovnávací betonový 625x120x100mm</t>
  </si>
  <si>
    <t>59224188</t>
  </si>
  <si>
    <t>prstenec šachtový vyrovnávací betonový 625x120x120mm</t>
  </si>
  <si>
    <t>59224315</t>
  </si>
  <si>
    <t>deska betonová zákrytová pro kruhové šachty 100/62,5x16,5cm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</si>
  <si>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</si>
  <si>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</si>
  <si>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</si>
  <si>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</si>
  <si>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</si>
  <si>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</si>
  <si>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</si>
  <si>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</si>
  <si>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59710707</t>
  </si>
  <si>
    <t>trouba kameninová glazovaná DN 300 dl 2,50m spojovací systém C Třída 240</t>
  </si>
  <si>
    <t>195.2=195,200 [A] 
A * 1.015Koeficient množství=198,128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</si>
  <si>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</si>
  <si>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</si>
  <si>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</si>
  <si>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7=7,000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</si>
  <si>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</si>
  <si>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</si>
  <si>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</si>
  <si>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3=3,000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</si>
  <si>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</si>
  <si>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</si>
  <si>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</si>
  <si>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</si>
  <si>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</si>
  <si>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</si>
  <si>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</si>
  <si>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</si>
  <si>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</si>
  <si>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</si>
  <si>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892372186_R</t>
  </si>
  <si>
    <t>Tlaková zkouška vzduchem šachet DN 1000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</si>
  <si>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</si>
  <si>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</si>
  <si>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</si>
  <si>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</si>
  <si>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</si>
  <si>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9=9,000 [A]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</si>
  <si>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</si>
  <si>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</si>
  <si>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</si>
  <si>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</si>
  <si>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895194682_R</t>
  </si>
  <si>
    <t>Napojení potrubí na stávací kanalizační šachtu</t>
  </si>
  <si>
    <t>899102211_R</t>
  </si>
  <si>
    <t>Demontáž provizorního zakrytí</t>
  </si>
  <si>
    <t>899104111</t>
  </si>
  <si>
    <t>Osazení poklopů litinových nebo ocelových včetně rámů hmotnosti nad 150 kg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</si>
  <si>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</si>
  <si>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</si>
  <si>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</si>
  <si>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899104489_R</t>
  </si>
  <si>
    <t>Osazení segmentových těsnění</t>
  </si>
  <si>
    <t>77</t>
  </si>
  <si>
    <t>počítáno 20% nových navíc při nepoužitelnosti' 
6*0.2=1,200 [A]</t>
  </si>
  <si>
    <t>75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</si>
  <si>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</si>
  <si>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</si>
  <si>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</si>
  <si>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76</t>
  </si>
  <si>
    <t>78</t>
  </si>
  <si>
    <t>79</t>
  </si>
  <si>
    <t>80</t>
  </si>
  <si>
    <t>997</t>
  </si>
  <si>
    <t>Přesun sutě</t>
  </si>
  <si>
    <t>81</t>
  </si>
  <si>
    <t>979082213_R</t>
  </si>
  <si>
    <t>Vodorovná doprava suti po suchu</t>
  </si>
  <si>
    <t>Vodorovná doprava suti po suchu (odvoz, likvidace včetně poplatku z uložení zhotovitelem)</t>
  </si>
  <si>
    <t>SO303StokaS1-I</t>
  </si>
  <si>
    <t>KŠ4 - KŠ9' 
8.4*0.9=7,560 [A] 
'KŠ9 - KŠ10' 
10.4*0.9=9,360 [B] 
'KŠ10 - RK1' 
11*0.9=9,900 [C] 
'rozšíření šachet' 
0.9*1.8*2=3,240 [D] 
'RK1' 
3.5*3.5=12,250 [E] 
Celkem: A+B+C+D+E=42,310 [F]</t>
  </si>
  <si>
    <t>odstranění provizorní úpravy' 
42.31=42,310 [A]</t>
  </si>
  <si>
    <t>75% odpočet při souběhu vodovodu a dešťové kanalizace' 
178*0.25=44,500 [A] 
Celkem: A=44,500 [B]</t>
  </si>
  <si>
    <t>předpoklad 13 dní' 
13*10=130,000 [A]</t>
  </si>
  <si>
    <t>společné se dešťovou kanalizací počítáno s 50%' 
(14+13)*24*0.5=324,000 [A]</t>
  </si>
  <si>
    <t>13*2=26,000 [A]</t>
  </si>
  <si>
    <t>(13+14)*0.5*2=27,000 [A]</t>
  </si>
  <si>
    <t>1*0.9=0,900 [A]</t>
  </si>
  <si>
    <t>4*0.9=3,600 [A] 
Celkem: A=3,600 [B]</t>
  </si>
  <si>
    <t>plyn' 
1*0.9*1.11*1.61=1,608 [A] 
'kabely' 
4*0.9*1.05*1.55=5,859 [B] 
Celkem: A+B=7,467 [C]</t>
  </si>
  <si>
    <t>131251203</t>
  </si>
  <si>
    <t>Hloubení jam zapažených v hornině třídy těžitelnosti I skupiny 3 objem do 100 m3 strojně</t>
  </si>
  <si>
    <t>Hloubení zapažených jam a zářezů strojně s urovnáním dna do předepsaného profilu a spádu v hornině třídy těžitelnosti I skupiny 3 přes 50 do 100 m3</t>
  </si>
  <si>
    <t>RK1' 
3.5*3.5*3.15-3.5*3.5*0.32=34,668 [A] 
Celkem: A=34,668 [B] 
34.668*0.6=20,801 [C]</t>
  </si>
  <si>
    <t>131351201</t>
  </si>
  <si>
    <t>Hloubení jam zapažených v hornině třídy těžitelnosti II skupiny 4 objem do 20 m3 strojně</t>
  </si>
  <si>
    <t>Hloubení zapažených jam a zářezů strojně s urovnáním dna do předepsaného profilu a spádu v hornině třídy těžitelnosti II skupiny 4 do 20 m3</t>
  </si>
  <si>
    <t>34.668*0.3=10,400 [A]</t>
  </si>
  <si>
    <t>131451201</t>
  </si>
  <si>
    <t>Hloubení jam zapažených v hornině třídy těžitelnosti II skupiny 5 objem do 20 m3 strojně</t>
  </si>
  <si>
    <t>Hloubení zapažených jam a zářezů strojně s urovnáním dna do předepsaného profilu a spádu v hornině třídy těžitelnosti II skupiny 5 do 20 m3</t>
  </si>
  <si>
    <t>34.668*0.1=3,467 [A]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</si>
  <si>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</si>
  <si>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</si>
  <si>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</si>
  <si>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KŠ4 - KŠ9' 
1.7*0.9*2.7-1.7*0.9*0.5=3,366 [A] 
8.4*0.9*2.67-8.4*0.9*0.32=17,766 [B] 
'KŠ9 - KŠ10' 
10.4*0.9*2.64-10.4*0.9*0.32=21,715 [C] 
'KŠ10 - RK1' 
11*0.9*2.75-11*0.9*0.32=24,057 [D] 
'rozšíření šachet' 
0.9*1.8*(2.78+2.59)-0.9*1.8*2*0.32=7,663 [E] 
Celkem: A+B+C+D+E=74,567 [F] 
74.567*0.6=44,740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</si>
  <si>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</si>
  <si>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</si>
  <si>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</si>
  <si>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74.567*0.3=22,370 [A]</t>
  </si>
  <si>
    <t>74.567*0.1=7,457 [A]</t>
  </si>
  <si>
    <t>138511101_R</t>
  </si>
  <si>
    <t>Dolamování hloubených vykopávek jam ve vrstvě tl do 1000 mm v hornině třídy těžitelnosti II, skupiny 5</t>
  </si>
  <si>
    <t>Dolamování zapažených nebo nezapažených hloubených vykopávek jam nebo zářezů, ve vrstvě tl. do 1 000 mm v hornině třídy těžitelnosti II skupiny 5</t>
  </si>
  <si>
    <t>celková kubatura z pažení na dešť kanalizaci stoka D1-I' 
'odpočet při souběhu vodovodu a dešťové kanalizace 75%' 
169.436*0.25=42,359 [A]</t>
  </si>
  <si>
    <t>151931114_R</t>
  </si>
  <si>
    <t>Demontáž (odstranění) a nakládka speciálního pažení</t>
  </si>
  <si>
    <t>3.5*3.15*4=44,100 [A] 
Celkem: A=44,100 [B]</t>
  </si>
  <si>
    <t>151931115_R</t>
  </si>
  <si>
    <t>Montáž (nasazení) a vykládka speciálního pažení</t>
  </si>
  <si>
    <t>151931154_R</t>
  </si>
  <si>
    <t>Doprava pažení pro jámy</t>
  </si>
  <si>
    <t>151931179</t>
  </si>
  <si>
    <t>Pronájem šachtového pažení  3,5 x 3,5 x 3,6 m</t>
  </si>
  <si>
    <t>Pronájem šachtového pažení  3,5 x 3,5 x 6,8 m</t>
  </si>
  <si>
    <t>(74.567+34.668)*0.6=65,541 [A]</t>
  </si>
  <si>
    <t>(74.567+34.668)*0.4=43,694 [A]</t>
  </si>
  <si>
    <t>tř. 3' 
(74.567+34.668)*0.6=65,541 [A] 
'tř. 4' 
(74.567+34.668)*0.3=32,771 [B] 
'tř. 5' 
(74.567+34.668)*0.1=10,924 [C] 
Celkem: A+B+C=109,236 [D]</t>
  </si>
  <si>
    <t>5.118+9.731=14,849 [A]</t>
  </si>
  <si>
    <t>74.567-4.059-12.499-7.108=50,901 [A] 
'provizorní úprava komunikace' 
42.31*0.32=13,539 [B] 
'odečtení RK1' 
-2.55*2.8*0.4=-2,856 [C] 
-2.15*2.4*3.15=-16,254 [D] 
Celkem: A+B+C+D=45,330 [E]</t>
  </si>
  <si>
    <t>(0.9*0.49-(3.14159265359*0.15*0.15)/2)*20.5=8,316 [A] 
(0.9*0.44-(3.14159265359*0.1*0.1)/2)*11=4,183 [B] 
Celkem: A+B=12,499 [C]</t>
  </si>
  <si>
    <t>12.499*2=24,998 [A]</t>
  </si>
  <si>
    <t>45.33*1.85=83,861 [A]</t>
  </si>
  <si>
    <t>32.8=32,800 [A] 
'odpočet při souběhu vodovodu a dešťové kanalizace 75%' 
32.8*0.25=8,200 [B]</t>
  </si>
  <si>
    <t>8.2*1.1=9,020 [A]</t>
  </si>
  <si>
    <t>9.02=9,020 [A] 
A * 1.1845Koeficient množství=10,684 [B]</t>
  </si>
  <si>
    <t>šachty' 
(3.14159265359*2*(0.62*0.62-0.5*0.5))*2=1,689 [A] 
'potrubí' 
(3.14159265359*15.5*(0.215*0.215-0.15*0.15))=1,155 [B] 
Mezisoučet: A+B=2,844 [C] 
'odpočet 50% při souběhu dešťové kanalizace' 
-2.844*0.5=-1,422 [D] 
Celkem: A+B+D=1,422 [E]</t>
  </si>
  <si>
    <t>DN300' 
3.14159265359*0.15*0.15*(23.9+15)=2,750 [A] 
Mezisoučet: A=2,750 [B] 
'odpočet 50% při souběhu dešťové kanalizace' 
-2.75*0.5=-1,375 [C] 
Celkem: A+C=1,375 [D]</t>
  </si>
  <si>
    <t>31.5=31,500 [A]</t>
  </si>
  <si>
    <t>3803216341_R</t>
  </si>
  <si>
    <t>Prefabrikát TBZ pro rozdělovací objekt 1</t>
  </si>
  <si>
    <t>Prefabrikovaný rozdělovacího objekt 1, včetně prostupů a stupadel.  
TBZ 215/240/240, tl. stěny 200mm otvor DN500/500/400/200 - atyp, včetně nadrozměrné dopravy, složení, montáže, manipulačních prostředků</t>
  </si>
  <si>
    <t>3803216345_R</t>
  </si>
  <si>
    <t>Prefabrikát TZK pro rozdělovací objekt 1</t>
  </si>
  <si>
    <t>Prefabrikovaný rozdělovacího objekt 1, včetně poklopů 600x600mm a 900x900mm  
TZK 215/240/25 - atyp, včetně nadrozměrné dopravy, složení, montáže, manipulačních prostředků</t>
  </si>
  <si>
    <t>454791312_R</t>
  </si>
  <si>
    <t>Těsnění spáry pomocí bobtnající pásky</t>
  </si>
  <si>
    <t>RK1' 
5=5,000 [A] 
Celkem: A=5,000 [B]</t>
  </si>
  <si>
    <t>KŠ4 - KŠ9' 
10.1*0.9*0.1=0,909 [A] 
'KŠ9 - KŠ10' 
10.4*0.9*0.1=0,936 [B] 
'KŠ10 - RK1' 
11*0.9*0.1=0,990 [C] 
'rozšíření šachet' 
0.9*1.8*2*0.1=0,324 [D] 
'RK1' 
3*3*0.1=0,900 [E] 
Celkem: A+B+C+D+E=4,059 [F]</t>
  </si>
  <si>
    <t>beton pod šachty' 
1.5*1.5*0.1*2=0,450 [A] 
'RK1' 
2.8*2.55*0.3=2,142 [B] 
Celkem: A+B=2,592 [C]</t>
  </si>
  <si>
    <t>(0.9*0.29-(3.14159265359*0.15*0.15)/2)*31.5=7,108 [A] 
Celkem: A=7,108 [B]</t>
  </si>
  <si>
    <t>KŠ4 - KŠ9' 
1.7*0.9=1,530 [A]</t>
  </si>
  <si>
    <t>Úpravy povrchů, podlahy a osazování výplní</t>
  </si>
  <si>
    <t>631313211</t>
  </si>
  <si>
    <t>Vytvarování dna nádrží z betonu se zvýšenými nároky C 25/30 s potěrem r zakřivení 200 mm</t>
  </si>
  <si>
    <t>Vytvarování dna z betonu prostého žlabů, kanálů, nádrží nebo vodárenských rychlofiltrů  s bedněním s potěrem z cementové malty hlazeným ocelovým hladítkem nádrží, z betonu se zvýšenými nároky na prostředí C 25/30, poloměr zakřivení do 200 mm</t>
  </si>
  <si>
    <t>dno RK1' 
2.35*2.6*0.3=1,833 [A] 
Celkem: A=1,833 [B]</t>
  </si>
  <si>
    <t>3.4=3,400 [A]</t>
  </si>
  <si>
    <t>59224165_R</t>
  </si>
  <si>
    <t>skruž kanalizační s ocelovými stupadly 100x100x12cm, vyložení kameninou 180°</t>
  </si>
  <si>
    <t>skruž kanalizační s ocelovými stupadly 100x100x12cm</t>
  </si>
  <si>
    <t>59224184</t>
  </si>
  <si>
    <t>prstenec šachtový vyrovnávací betonový 625x120x40mm</t>
  </si>
  <si>
    <t>59224337_R</t>
  </si>
  <si>
    <t>dno betonové šachty kanalizační 100x60 s vyložením kameninou - kompletně</t>
  </si>
  <si>
    <t>dno betonové šachty kanalizační 100x60 s vyložením kynety a nástupnice kameninou - kompletně</t>
  </si>
  <si>
    <t>59710704</t>
  </si>
  <si>
    <t>trouba kameninová glazovaná DN 200 dl 2,50m spojovací systém C Třída 240</t>
  </si>
  <si>
    <t>11=11,000 [A] 
A * 1.015Koeficient množství=11,165 [B]</t>
  </si>
  <si>
    <t>20.5=20,500 [A] 
A * 1.015Koeficient množství=20,808 [B]</t>
  </si>
  <si>
    <t>831352121</t>
  </si>
  <si>
    <t>Montáž potrubí z trub kameninových hrdlových s integrovaným těsněním výkop sklon do 20 % DN 200</t>
  </si>
  <si>
    <t>Montáž potrubí z trub kameninových  hrdlových s integrovaným těsněním v otevřeném výkopu ve sklonu do 20 % DN 200</t>
  </si>
  <si>
    <t>897552212_R</t>
  </si>
  <si>
    <t>Plovákový regulátor "KOMPAKT" DN 200</t>
  </si>
  <si>
    <t>Plovákový regulátor "KOMPAKT" DN 200, pásmo regulace 5 - 50 l/s, rozměry 700/700/1250 mm, do mokré šachty, veškeré části vyrobeny z nerezové oceli.Cena včetně dodávky, montáže a spojného materiálu.</t>
  </si>
  <si>
    <t>82</t>
  </si>
  <si>
    <t>odpočet při souběhu vodovodu a dešť. kanalizace 75%' 
(39+15)*0.25=13,500 [A] 
Celkem: A=13,500 [B]</t>
  </si>
  <si>
    <t>83</t>
  </si>
  <si>
    <t>odpočet při souběhu vodovodu adešť kanalizace 75%' 
15*0.25=3,750 [A]</t>
  </si>
  <si>
    <t>84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</si>
  <si>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</si>
  <si>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</si>
  <si>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</si>
  <si>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RK1' 
0.7=0,700 [A] 
Celkem: A=0,700 [B]</t>
  </si>
  <si>
    <t>85</t>
  </si>
  <si>
    <t>977151128</t>
  </si>
  <si>
    <t>Jádrové vrty diamantovými korunkami do stavebních materiálů D přes 250 do 300 mm</t>
  </si>
  <si>
    <t>Jádrové vrty diamantovými korunkami do stavebních materiálů (železobetonu, betonu, cihel, obkladů, dlažeb, kamene) průměru přes 250 do 300 mm</t>
  </si>
  <si>
    <t>86</t>
  </si>
  <si>
    <t>0.019+3.128=3,147 [A]</t>
  </si>
  <si>
    <t>87</t>
  </si>
  <si>
    <t>SO303StokaS1-II</t>
  </si>
  <si>
    <t>KŠ6 - KŠ11' 
14.2*0.9=12,780 [A] 
'KŠ11 - KŠ12' 
6.7*0.9=6,030 [B] 
'KŠ12 - RK2' 
8.5*0.9=7,650 [C] 
'rozšíření šachet' 
0.9*1.8*2=3,240 [D] 
'RK1' 
3.5*3.5=12,250 [E] 
Celkem: A+B+C+D+E=41,950 [F]</t>
  </si>
  <si>
    <t>odstranění provizorní úpravy' 
41.95=41,950 [A]</t>
  </si>
  <si>
    <t>komunikace v celé šíři' 
'50% odpočet při souběhudešťové kanalizace' 
91.75*0.5=45,875 [A] 
Celkem: A=45,875 [B]</t>
  </si>
  <si>
    <t>plyn' 
1*0.9*1.11*1.61=1,608 [A] 
'kabely' 
2*0.9*1.05*1.55=2,930 [B] 
Celkem: A+B=4,538 [C]</t>
  </si>
  <si>
    <t>131251201</t>
  </si>
  <si>
    <t>Hloubení jam zapažených v hornině třídy těžitelnosti I skupiny 3 objem do 20 m3 strojně</t>
  </si>
  <si>
    <t>Hloubení zapažených jam a zářezů strojně s urovnáním dna do předepsaného profilu a spádu v hornině třídy těžitelnosti I skupiny 3 do 20 m3</t>
  </si>
  <si>
    <t>RK1' 
3.5*3.5*3.6-3.5*3.5*0.32=40,180 [A] 
Celkem: A=40,180 [B] 
40.18*0.6=24,108 [C]</t>
  </si>
  <si>
    <t>40.18*0.3=12,054 [A]</t>
  </si>
  <si>
    <t>40.18*0.1=4,018 [A]</t>
  </si>
  <si>
    <t>KŠ6 - KŠ11' 
2*0.9*2.31-2*0.9*0.5=3,258 [A] 
14.2*0.9*2.42-14.2*0.9*0.32=26,838 [B] 
'KŠ11 - KŠ12' 
6.7*0.9*2.4-6.7*0.9*0.32=12,542 [C] 
'KŠ12 - RK2' 
8.5*0.9*2.86-8.5*0.9*0.32=19,431 [D] 
'rozšíření šachet' 
0.9*1.8*(2.48+2.31)-0.9*1.8*2*0.32=6,723 [E] 
Celkem: A+B+C+D+E=68,792 [F] 
68.792*0.6=41,275 [G]</t>
  </si>
  <si>
    <t>68.792*0.3=20,638 [A]</t>
  </si>
  <si>
    <t>68.792*0.1=6,879 [A]</t>
  </si>
  <si>
    <t>celková kubatura z pažení na dešť kanalizaci stoka D1-II' 
'odpočet při souběhu dešťové kanalizace 50%' 
146.008*0.5=73,004 [A]</t>
  </si>
  <si>
    <t>3.5*3.6*4=50,400 [A] 
Celkem: A=50,400 [B]</t>
  </si>
  <si>
    <t>(40.18+68.792)*0.6=65,383 [A]</t>
  </si>
  <si>
    <t>(40.18+68.792)*0.4=43,589 [A]</t>
  </si>
  <si>
    <t>tř. 3' 
(40.18+68.792)*0.6=65,383 [A] 
'tř. 4' 
(40.18+68.792)*0.3=32,692 [B] 
'tř. 5' 
(40.18+68.792)*0.1=10,897 [C] 
Celkem: A+B+C=108,972 [D]</t>
  </si>
  <si>
    <t>5.276+9.649=14,925 [A]</t>
  </si>
  <si>
    <t>68.792-3.864-12.738-7.086=45,104 [A] 
'provizorní úprava komunikace' 
41.95*0.32=13,424 [B] 
'odečtení RK2' 
-2.8*2.55*0.4=-2,856 [C] 
-2.4*2.15*3.1=-15,996 [D] 
Celkem: A+B+C+D=39,676 [E]</t>
  </si>
  <si>
    <t>(0.9*0.49-(3.14159265359*0.15*0.15)/2)*31.4=12,738 [A] 
Celkem: A=12,738 [B]</t>
  </si>
  <si>
    <t>12.738*2=25,476 [A]</t>
  </si>
  <si>
    <t>39.676*1.85=73,401 [A]</t>
  </si>
  <si>
    <t>31.4=31,400 [A] 
'odpočet při souběhu dešťové kanalizace 50%' 
31.4*0.5=15,700 [B]</t>
  </si>
  <si>
    <t>15.7*1.1=17,270 [A]</t>
  </si>
  <si>
    <t>17.27=17,270 [A] 
A * 1.1845Koeficient množství=20,456 [B]</t>
  </si>
  <si>
    <t>potrubí' 
(3.14159265359*30*(0.215*0.215-0.15*0.15))=2,236 [A] 
'šachty' 
(3.14159265359*2.5*(0.62*0.62-0.5*0.5))*2=2,111 [B] 
Mezisoučet: A+B=4,347 [C] 
'odpočet 50% při souběhu dešťové kanalizace' 
-4.347*0.5=-2,174 [D] 
Celkem: A+B+D=2,173 [E]</t>
  </si>
  <si>
    <t>3803216342_R</t>
  </si>
  <si>
    <t>Prefabrikát TBZ rozdělovací objekt 2</t>
  </si>
  <si>
    <t>Prefabrikovaný rozdělovacího objekt 2, včetně prostupů a stupadel.  
TBZ 215/240/285, tl. stěny 200mm otvor DN500/500/400/200 - atyp, včetně nadrozměrné dopravy, složení, montáže, manipulačních prostředků</t>
  </si>
  <si>
    <t>3803216346_R</t>
  </si>
  <si>
    <t>Prefabrikát TZK pro rozdělovací objekt 2</t>
  </si>
  <si>
    <t>RK2' 
5=5,000 [A] 
Celkem: A=5,000 [B]</t>
  </si>
  <si>
    <t>KŠ6 - KŠ11' 
16.2*0.9*0.1=1,458 [A] 
'KŠ11 - KŠ12' 
6.7*0.9*0.1=0,603 [B] 
'KŠ12 - RK2' 
8.5*0.9*0.1=0,765 [C] 
'rozšíření šachet' 
0.9*1.8*2*0.1=0,324 [D] 
'RK2' 
2.55*2.8*0.1=0,714 [E] 
Celkem: A+B+C+D+E=3,864 [F]</t>
  </si>
  <si>
    <t>(0.9*0.29-(3.14159265359*0.15*0.15)/2)*31.4=7,086 [A] 
Celkem: A=7,086 [B]</t>
  </si>
  <si>
    <t>KŠ4 - KŠ9' 
2*0.9=1,800 [A]</t>
  </si>
  <si>
    <t>8.5=8,500 [A] 
A * 1.015Koeficient množství=8,628 [B]</t>
  </si>
  <si>
    <t>22.9=22,900 [A] 
A * 1.015Koeficient množství=23,244 [B]</t>
  </si>
  <si>
    <t>896325299_R</t>
  </si>
  <si>
    <t>Napojení potrubí do rozdělovací komory</t>
  </si>
  <si>
    <t>počítáno s 50% při souběhu s dešťovou kanalizací' 
(7+32)*0.5=19,500 [A] 
Celkem: A=19,500 [B]</t>
  </si>
  <si>
    <t>počítáno s 50% při souběhu s dešťovou kanalizací' 
7*0.5=3,500 [A]</t>
  </si>
  <si>
    <t>RK2' 
0.7=0,700 [A] 
Celkem: A=0,700 [B]</t>
  </si>
  <si>
    <t>4.781+0.019=4,800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</si>
</sst>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5000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0+O8+O85+O98+O111+O124+O133+O158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0+I8+I85+I98+I111+I124+I133+I158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9.94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143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9.94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9.94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143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50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155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10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160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8.528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51">
      <c r="A31" s="30" t="s">
        <v>41</v>
      </c>
      <c r="E31" s="37" t="s">
        <v>165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4.264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169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1.421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173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1.421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173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21.18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38.25">
      <c r="A47" s="30" t="s">
        <v>41</v>
      </c>
      <c r="E47" s="37" t="s">
        <v>180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21.18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8.528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5.686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14.213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195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2.286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199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11.829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203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4.075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38.25">
      <c r="A75" s="30" t="s">
        <v>41</v>
      </c>
      <c r="E75" s="37" t="s">
        <v>206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8.15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21.884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212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4.775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38.25">
      <c r="A88" s="30" t="s">
        <v>41</v>
      </c>
      <c r="E88" s="37" t="s">
        <v>218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5.253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222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6.222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14.2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1.491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38.25">
      <c r="A105" s="30" t="s">
        <v>41</v>
      </c>
      <c r="E105" s="37" t="s">
        <v>231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14.2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234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</f>
      </c>
      <c>
        <f>0+O112+O116+O120</f>
      </c>
    </row>
    <row r="112" spans="1:16" ht="25.5">
      <c r="A112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9.94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238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9.94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241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9.94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244</v>
      </c>
    </row>
    <row r="122" spans="1:5" ht="12.75">
      <c r="A122" s="30" t="s">
        <v>41</v>
      </c>
      <c r="E122" s="31" t="s">
        <v>143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245</v>
      </c>
      <c s="5"/>
      <c s="21" t="s">
        <v>246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216</v>
      </c>
      <c s="26">
        <v>14.2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249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216</v>
      </c>
      <c s="26">
        <v>14.2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60</v>
      </c>
      <c s="5"/>
      <c s="21" t="s">
        <v>254</v>
      </c>
      <c s="5"/>
      <c s="5"/>
      <c s="5"/>
      <c s="35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9" t="s">
        <v>35</v>
      </c>
      <c s="23" t="s">
        <v>131</v>
      </c>
      <c s="23" t="s">
        <v>255</v>
      </c>
      <c s="19" t="s">
        <v>37</v>
      </c>
      <c s="24" t="s">
        <v>256</v>
      </c>
      <c s="25" t="s">
        <v>216</v>
      </c>
      <c s="26">
        <v>14.413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256</v>
      </c>
    </row>
    <row r="136" spans="1:5" ht="25.5">
      <c r="A136" s="30" t="s">
        <v>41</v>
      </c>
      <c r="E136" s="31" t="s">
        <v>257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47</v>
      </c>
      <c s="26">
        <v>2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260</v>
      </c>
    </row>
    <row r="140" spans="1:5" ht="38.25">
      <c r="A140" s="30" t="s">
        <v>41</v>
      </c>
      <c r="E140" s="37" t="s">
        <v>261</v>
      </c>
    </row>
    <row r="141" spans="1:5" ht="12.75">
      <c r="A141" t="s">
        <v>42</v>
      </c>
      <c r="E141" s="29" t="s">
        <v>37</v>
      </c>
    </row>
    <row r="142" spans="1:16" ht="25.5">
      <c r="A142" s="19" t="s">
        <v>35</v>
      </c>
      <c s="23" t="s">
        <v>127</v>
      </c>
      <c s="23" t="s">
        <v>262</v>
      </c>
      <c s="19" t="s">
        <v>37</v>
      </c>
      <c s="24" t="s">
        <v>263</v>
      </c>
      <c s="25" t="s">
        <v>216</v>
      </c>
      <c s="26">
        <v>14.2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264</v>
      </c>
    </row>
    <row r="144" spans="1:5" ht="12.75">
      <c r="A144" s="30" t="s">
        <v>41</v>
      </c>
      <c r="E144" s="31" t="s">
        <v>234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134</v>
      </c>
      <c s="23" t="s">
        <v>265</v>
      </c>
      <c s="19" t="s">
        <v>37</v>
      </c>
      <c s="24" t="s">
        <v>266</v>
      </c>
      <c s="25" t="s">
        <v>47</v>
      </c>
      <c s="26">
        <v>2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216</v>
      </c>
      <c s="26">
        <v>14.2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271</v>
      </c>
    </row>
    <row r="152" spans="1:5" ht="12.75">
      <c r="A152" s="30" t="s">
        <v>41</v>
      </c>
      <c r="E152" s="31" t="s">
        <v>234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216</v>
      </c>
      <c s="26">
        <v>14.2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274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8" ht="12.75" customHeight="1">
      <c r="A158" s="5" t="s">
        <v>33</v>
      </c>
      <c s="5"/>
      <c s="34" t="s">
        <v>275</v>
      </c>
      <c s="5"/>
      <c s="21" t="s">
        <v>276</v>
      </c>
      <c s="5"/>
      <c s="5"/>
      <c s="5"/>
      <c s="35">
        <f>0+Q158</f>
      </c>
      <c r="O158">
        <f>0+R158</f>
      </c>
      <c r="Q158">
        <f>0+I159</f>
      </c>
      <c>
        <f>0+O159</f>
      </c>
    </row>
    <row r="159" spans="1:16" ht="12.75">
      <c r="A159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198</v>
      </c>
      <c s="26">
        <v>33.943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38.25">
      <c r="A160" s="28" t="s">
        <v>40</v>
      </c>
      <c r="E160" s="29" t="s">
        <v>280</v>
      </c>
    </row>
    <row r="161" spans="1:5" ht="12.75">
      <c r="A161" s="30" t="s">
        <v>41</v>
      </c>
      <c r="E161" s="31" t="s">
        <v>37</v>
      </c>
    </row>
    <row r="162" spans="1:5" ht="12.75">
      <c r="A162" t="s">
        <v>42</v>
      </c>
      <c r="E162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0+O8+O85+O98+O111+O120+O153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281</v>
      </c>
      <c s="36">
        <f>0+I8+I85+I98+I111+I120+I153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281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9.6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282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9.6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283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9.6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282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284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285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7.354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38.25">
      <c r="A31" s="30" t="s">
        <v>41</v>
      </c>
      <c r="E31" s="31" t="s">
        <v>286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3.677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287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1.226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288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289</v>
      </c>
      <c s="25" t="s">
        <v>163</v>
      </c>
      <c s="26">
        <v>1.226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290</v>
      </c>
    </row>
    <row r="43" spans="1:5" ht="12.75">
      <c r="A43" s="30" t="s">
        <v>41</v>
      </c>
      <c r="E43" s="31" t="s">
        <v>288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33.6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12.75">
      <c r="A47" s="30" t="s">
        <v>41</v>
      </c>
      <c r="E47" s="31" t="s">
        <v>291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33.6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7.354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292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4.902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293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12.257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294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2.208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295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9.952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296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3.936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25.5">
      <c r="A75" s="30" t="s">
        <v>41</v>
      </c>
      <c r="E75" s="31" t="s">
        <v>297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7.872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298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18.411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299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24</v>
      </c>
      <c s="5"/>
      <c s="21" t="s">
        <v>225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111</v>
      </c>
      <c s="23" t="s">
        <v>226</v>
      </c>
      <c s="19" t="s">
        <v>37</v>
      </c>
      <c s="24" t="s">
        <v>227</v>
      </c>
      <c s="25" t="s">
        <v>216</v>
      </c>
      <c s="26">
        <v>9.6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227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105</v>
      </c>
      <c s="23" t="s">
        <v>228</v>
      </c>
      <c s="19" t="s">
        <v>37</v>
      </c>
      <c s="24" t="s">
        <v>229</v>
      </c>
      <c s="25" t="s">
        <v>163</v>
      </c>
      <c s="26">
        <v>1.44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230</v>
      </c>
    </row>
    <row r="92" spans="1:5" ht="25.5">
      <c r="A92" s="30" t="s">
        <v>41</v>
      </c>
      <c r="E92" s="31" t="s">
        <v>300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108</v>
      </c>
      <c s="23" t="s">
        <v>232</v>
      </c>
      <c s="19" t="s">
        <v>37</v>
      </c>
      <c s="24" t="s">
        <v>233</v>
      </c>
      <c s="25" t="s">
        <v>216</v>
      </c>
      <c s="26">
        <v>9.6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233</v>
      </c>
    </row>
    <row r="96" spans="1:5" ht="12.75">
      <c r="A96" s="30" t="s">
        <v>41</v>
      </c>
      <c r="E96" s="31" t="s">
        <v>301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26</v>
      </c>
      <c s="5"/>
      <c s="21" t="s">
        <v>235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25.5">
      <c r="A99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9.6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25.5">
      <c r="A100" s="28" t="s">
        <v>40</v>
      </c>
      <c r="E100" s="29" t="s">
        <v>238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9.6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241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9.6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244</v>
      </c>
    </row>
    <row r="109" spans="1:5" ht="12.75">
      <c r="A109" s="30" t="s">
        <v>41</v>
      </c>
      <c r="E109" s="31" t="s">
        <v>282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245</v>
      </c>
      <c s="5"/>
      <c s="21" t="s">
        <v>246</v>
      </c>
      <c s="5"/>
      <c s="5"/>
      <c s="5"/>
      <c s="35">
        <f>0+Q111</f>
      </c>
      <c r="O111">
        <f>0+R111</f>
      </c>
      <c r="Q111">
        <f>0+I112+I116</f>
      </c>
      <c>
        <f>0+O112+O116</f>
      </c>
    </row>
    <row r="112" spans="1:16" ht="12.75">
      <c r="A112" s="19" t="s">
        <v>35</v>
      </c>
      <c s="23" t="s">
        <v>250</v>
      </c>
      <c s="23" t="s">
        <v>248</v>
      </c>
      <c s="19" t="s">
        <v>37</v>
      </c>
      <c s="24" t="s">
        <v>249</v>
      </c>
      <c s="25" t="s">
        <v>216</v>
      </c>
      <c s="26">
        <v>9.6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12.75">
      <c r="A113" s="28" t="s">
        <v>40</v>
      </c>
      <c r="E113" s="29" t="s">
        <v>249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277</v>
      </c>
      <c s="23" t="s">
        <v>251</v>
      </c>
      <c s="19" t="s">
        <v>37</v>
      </c>
      <c s="24" t="s">
        <v>252</v>
      </c>
      <c s="25" t="s">
        <v>216</v>
      </c>
      <c s="26">
        <v>9.6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12.75">
      <c r="A117" s="28" t="s">
        <v>40</v>
      </c>
      <c r="E117" s="29" t="s">
        <v>253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8" ht="12.75" customHeight="1">
      <c r="A120" s="5" t="s">
        <v>33</v>
      </c>
      <c s="5"/>
      <c s="34" t="s">
        <v>60</v>
      </c>
      <c s="5"/>
      <c s="21" t="s">
        <v>254</v>
      </c>
      <c s="5"/>
      <c s="5"/>
      <c s="5"/>
      <c s="35">
        <f>0+Q120</f>
      </c>
      <c r="O120">
        <f>0+R120</f>
      </c>
      <c r="Q120">
        <f>0+I121+I125+I129+I133+I137+I141+I145+I149</f>
      </c>
      <c>
        <f>0+O121+O125+O129+O133+O137+O141+O145+O149</f>
      </c>
    </row>
    <row r="121" spans="1:16" ht="12.75">
      <c r="A121" s="19" t="s">
        <v>35</v>
      </c>
      <c s="23" t="s">
        <v>127</v>
      </c>
      <c s="23" t="s">
        <v>255</v>
      </c>
      <c s="19" t="s">
        <v>37</v>
      </c>
      <c s="24" t="s">
        <v>256</v>
      </c>
      <c s="25" t="s">
        <v>216</v>
      </c>
      <c s="26">
        <v>9.744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256</v>
      </c>
    </row>
    <row r="123" spans="1:5" ht="25.5">
      <c r="A123" s="30" t="s">
        <v>41</v>
      </c>
      <c r="E123" s="31" t="s">
        <v>302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134</v>
      </c>
      <c s="23" t="s">
        <v>303</v>
      </c>
      <c s="19" t="s">
        <v>37</v>
      </c>
      <c s="24" t="s">
        <v>304</v>
      </c>
      <c s="25" t="s">
        <v>47</v>
      </c>
      <c s="26">
        <v>1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304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119</v>
      </c>
      <c s="23" t="s">
        <v>305</v>
      </c>
      <c s="19" t="s">
        <v>37</v>
      </c>
      <c s="24" t="s">
        <v>306</v>
      </c>
      <c s="25" t="s">
        <v>47</v>
      </c>
      <c s="26">
        <v>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306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25.5">
      <c r="A133" s="19" t="s">
        <v>35</v>
      </c>
      <c s="23" t="s">
        <v>114</v>
      </c>
      <c s="23" t="s">
        <v>307</v>
      </c>
      <c s="19" t="s">
        <v>37</v>
      </c>
      <c s="24" t="s">
        <v>308</v>
      </c>
      <c s="25" t="s">
        <v>47</v>
      </c>
      <c s="26">
        <v>2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309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25.5">
      <c r="A137" s="19" t="s">
        <v>35</v>
      </c>
      <c s="23" t="s">
        <v>122</v>
      </c>
      <c s="23" t="s">
        <v>262</v>
      </c>
      <c s="19" t="s">
        <v>37</v>
      </c>
      <c s="24" t="s">
        <v>263</v>
      </c>
      <c s="25" t="s">
        <v>216</v>
      </c>
      <c s="26">
        <v>9.6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25.5">
      <c r="A138" s="28" t="s">
        <v>40</v>
      </c>
      <c r="E138" s="29" t="s">
        <v>264</v>
      </c>
    </row>
    <row r="139" spans="1:5" ht="12.75">
      <c r="A139" s="30" t="s">
        <v>41</v>
      </c>
      <c r="E139" s="31" t="s">
        <v>301</v>
      </c>
    </row>
    <row r="140" spans="1:5" ht="12.75">
      <c r="A140" t="s">
        <v>42</v>
      </c>
      <c r="E140" s="29" t="s">
        <v>37</v>
      </c>
    </row>
    <row r="141" spans="1:16" ht="12.75">
      <c r="A141" s="19" t="s">
        <v>35</v>
      </c>
      <c s="23" t="s">
        <v>131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267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258</v>
      </c>
      <c s="23" t="s">
        <v>269</v>
      </c>
      <c s="19" t="s">
        <v>37</v>
      </c>
      <c s="24" t="s">
        <v>270</v>
      </c>
      <c s="25" t="s">
        <v>216</v>
      </c>
      <c s="26">
        <v>9.6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271</v>
      </c>
    </row>
    <row r="147" spans="1:5" ht="12.75">
      <c r="A147" s="30" t="s">
        <v>41</v>
      </c>
      <c r="E147" s="31" t="s">
        <v>301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268</v>
      </c>
      <c s="23" t="s">
        <v>273</v>
      </c>
      <c s="19" t="s">
        <v>37</v>
      </c>
      <c s="24" t="s">
        <v>274</v>
      </c>
      <c s="25" t="s">
        <v>216</v>
      </c>
      <c s="26">
        <v>9.6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274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8" ht="12.75" customHeight="1">
      <c r="A153" s="5" t="s">
        <v>33</v>
      </c>
      <c s="5"/>
      <c s="34" t="s">
        <v>275</v>
      </c>
      <c s="5"/>
      <c s="21" t="s">
        <v>276</v>
      </c>
      <c s="5"/>
      <c s="5"/>
      <c s="5"/>
      <c s="35">
        <f>0+Q153</f>
      </c>
      <c r="O153">
        <f>0+R153</f>
      </c>
      <c r="Q153">
        <f>0+I154</f>
      </c>
      <c>
        <f>0+O154</f>
      </c>
    </row>
    <row r="154" spans="1:16" ht="12.75">
      <c r="A154" s="19" t="s">
        <v>35</v>
      </c>
      <c s="23" t="s">
        <v>272</v>
      </c>
      <c s="23" t="s">
        <v>278</v>
      </c>
      <c s="19" t="s">
        <v>37</v>
      </c>
      <c s="24" t="s">
        <v>279</v>
      </c>
      <c s="25" t="s">
        <v>198</v>
      </c>
      <c s="26">
        <v>29.11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38.25">
      <c r="A155" s="28" t="s">
        <v>40</v>
      </c>
      <c r="E155" s="29" t="s">
        <v>280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0+O8+O93+O106+O127+O148+O157+O290+O307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310</v>
      </c>
      <c s="36">
        <f>0+I8+I93+I106+I127+I148+I157+I290+I307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310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22.47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89.25">
      <c r="A11" s="30" t="s">
        <v>41</v>
      </c>
      <c r="E11" s="37" t="s">
        <v>314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22.47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89.25">
      <c r="A15" s="30" t="s">
        <v>41</v>
      </c>
      <c r="E15" s="37" t="s">
        <v>314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450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318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90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319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320</v>
      </c>
      <c s="19" t="s">
        <v>37</v>
      </c>
      <c s="24" t="s">
        <v>321</v>
      </c>
      <c s="25" t="s">
        <v>216</v>
      </c>
      <c s="26">
        <v>2.8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322</v>
      </c>
    </row>
    <row r="31" spans="1:5" ht="12.75">
      <c r="A31" s="30" t="s">
        <v>41</v>
      </c>
      <c r="E31" s="31" t="s">
        <v>323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324</v>
      </c>
      <c s="19" t="s">
        <v>37</v>
      </c>
      <c s="24" t="s">
        <v>325</v>
      </c>
      <c s="25" t="s">
        <v>216</v>
      </c>
      <c s="26">
        <v>1.4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326</v>
      </c>
    </row>
    <row r="35" spans="1:5" ht="25.5">
      <c r="A35" s="30" t="s">
        <v>41</v>
      </c>
      <c r="E35" s="31" t="s">
        <v>327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328</v>
      </c>
      <c s="19" t="s">
        <v>37</v>
      </c>
      <c s="24" t="s">
        <v>329</v>
      </c>
      <c s="25" t="s">
        <v>163</v>
      </c>
      <c s="26">
        <v>7.283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330</v>
      </c>
    </row>
    <row r="39" spans="1:5" ht="63.75">
      <c r="A39" s="30" t="s">
        <v>41</v>
      </c>
      <c r="E39" s="37" t="s">
        <v>331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332</v>
      </c>
      <c s="19" t="s">
        <v>37</v>
      </c>
      <c s="24" t="s">
        <v>333</v>
      </c>
      <c s="25" t="s">
        <v>163</v>
      </c>
      <c s="26">
        <v>122.291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38.25">
      <c r="A42" s="28" t="s">
        <v>40</v>
      </c>
      <c r="E42" s="29" t="s">
        <v>334</v>
      </c>
    </row>
    <row r="43" spans="1:5" ht="331.5">
      <c r="A43" s="30" t="s">
        <v>41</v>
      </c>
      <c r="E43" s="37" t="s">
        <v>335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336</v>
      </c>
      <c s="19" t="s">
        <v>37</v>
      </c>
      <c s="24" t="s">
        <v>337</v>
      </c>
      <c s="25" t="s">
        <v>163</v>
      </c>
      <c s="26">
        <v>61.145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40</v>
      </c>
      <c r="E46" s="29" t="s">
        <v>338</v>
      </c>
    </row>
    <row r="47" spans="1:5" ht="12.75">
      <c r="A47" s="30" t="s">
        <v>41</v>
      </c>
      <c r="E47" s="31" t="s">
        <v>339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340</v>
      </c>
      <c s="19" t="s">
        <v>37</v>
      </c>
      <c s="24" t="s">
        <v>341</v>
      </c>
      <c s="25" t="s">
        <v>163</v>
      </c>
      <c s="26">
        <v>20.382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38.25">
      <c r="A50" s="28" t="s">
        <v>40</v>
      </c>
      <c r="E50" s="29" t="s">
        <v>342</v>
      </c>
    </row>
    <row r="51" spans="1:5" ht="12.75">
      <c r="A51" s="30" t="s">
        <v>41</v>
      </c>
      <c r="E51" s="31" t="s">
        <v>343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174</v>
      </c>
      <c s="19" t="s">
        <v>37</v>
      </c>
      <c s="24" t="s">
        <v>175</v>
      </c>
      <c s="25" t="s">
        <v>163</v>
      </c>
      <c s="26">
        <v>20.382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176</v>
      </c>
    </row>
    <row r="55" spans="1:5" ht="12.75">
      <c r="A55" s="30" t="s">
        <v>41</v>
      </c>
      <c r="E55" s="31" t="s">
        <v>343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344</v>
      </c>
      <c s="19" t="s">
        <v>37</v>
      </c>
      <c s="24" t="s">
        <v>345</v>
      </c>
      <c s="25" t="s">
        <v>141</v>
      </c>
      <c s="26">
        <v>18.036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346</v>
      </c>
    </row>
    <row r="59" spans="1:5" ht="25.5">
      <c r="A59" s="30" t="s">
        <v>41</v>
      </c>
      <c r="E59" s="37" t="s">
        <v>347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269.419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95.25">
      <c r="A63" s="30" t="s">
        <v>41</v>
      </c>
      <c r="E63" s="37" t="s">
        <v>348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349</v>
      </c>
      <c s="19" t="s">
        <v>37</v>
      </c>
      <c s="24" t="s">
        <v>350</v>
      </c>
      <c s="25" t="s">
        <v>141</v>
      </c>
      <c s="26">
        <v>18.036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351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181</v>
      </c>
      <c s="19" t="s">
        <v>37</v>
      </c>
      <c s="24" t="s">
        <v>182</v>
      </c>
      <c s="25" t="s">
        <v>141</v>
      </c>
      <c s="26">
        <v>269.419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183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192</v>
      </c>
      <c s="19" t="s">
        <v>37</v>
      </c>
      <c s="24" t="s">
        <v>193</v>
      </c>
      <c s="25" t="s">
        <v>163</v>
      </c>
      <c s="26">
        <v>203.818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194</v>
      </c>
    </row>
    <row r="75" spans="1:5" ht="89.25">
      <c r="A75" s="30" t="s">
        <v>41</v>
      </c>
      <c r="E75" s="37" t="s">
        <v>352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200</v>
      </c>
      <c s="19" t="s">
        <v>37</v>
      </c>
      <c s="24" t="s">
        <v>201</v>
      </c>
      <c s="25" t="s">
        <v>163</v>
      </c>
      <c s="26">
        <v>110.788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202</v>
      </c>
    </row>
    <row r="79" spans="1:5" ht="25.5">
      <c r="A79" s="30" t="s">
        <v>41</v>
      </c>
      <c r="E79" s="31" t="s">
        <v>353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204</v>
      </c>
      <c s="19" t="s">
        <v>37</v>
      </c>
      <c s="24" t="s">
        <v>205</v>
      </c>
      <c s="25" t="s">
        <v>163</v>
      </c>
      <c s="26">
        <v>68.11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205</v>
      </c>
    </row>
    <row r="83" spans="1:5" ht="293.25">
      <c r="A83" s="30" t="s">
        <v>41</v>
      </c>
      <c r="E83" s="37" t="s">
        <v>354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207</v>
      </c>
      <c s="19" t="s">
        <v>37</v>
      </c>
      <c s="24" t="s">
        <v>208</v>
      </c>
      <c s="25" t="s">
        <v>198</v>
      </c>
      <c s="26">
        <v>136.22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41</v>
      </c>
      <c r="E87" s="31" t="s">
        <v>355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198</v>
      </c>
      <c s="26">
        <v>204.958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211</v>
      </c>
    </row>
    <row r="91" spans="1:5" ht="12.75">
      <c r="A91" s="30" t="s">
        <v>41</v>
      </c>
      <c r="E91" s="31" t="s">
        <v>356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213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25.5">
      <c r="A94" s="19" t="s">
        <v>35</v>
      </c>
      <c s="23" t="s">
        <v>119</v>
      </c>
      <c s="23" t="s">
        <v>214</v>
      </c>
      <c s="19" t="s">
        <v>37</v>
      </c>
      <c s="24" t="s">
        <v>215</v>
      </c>
      <c s="25" t="s">
        <v>216</v>
      </c>
      <c s="26">
        <v>84.825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38.25">
      <c r="A95" s="28" t="s">
        <v>40</v>
      </c>
      <c r="E95" s="29" t="s">
        <v>217</v>
      </c>
    </row>
    <row r="96" spans="1:5" ht="76.5">
      <c r="A96" s="30" t="s">
        <v>41</v>
      </c>
      <c r="E96" s="31" t="s">
        <v>357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122</v>
      </c>
      <c s="23" t="s">
        <v>219</v>
      </c>
      <c s="19" t="s">
        <v>37</v>
      </c>
      <c s="24" t="s">
        <v>220</v>
      </c>
      <c s="25" t="s">
        <v>141</v>
      </c>
      <c s="26">
        <v>93.308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221</v>
      </c>
    </row>
    <row r="100" spans="1:5" ht="12.75">
      <c r="A100" s="30" t="s">
        <v>41</v>
      </c>
      <c r="E100" s="31" t="s">
        <v>358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127</v>
      </c>
      <c s="23" t="s">
        <v>223</v>
      </c>
      <c s="19" t="s">
        <v>37</v>
      </c>
      <c s="24" t="s">
        <v>224</v>
      </c>
      <c s="25" t="s">
        <v>141</v>
      </c>
      <c s="26">
        <v>110.523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224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8" ht="12.75" customHeight="1">
      <c r="A106" s="5" t="s">
        <v>33</v>
      </c>
      <c s="5"/>
      <c s="34" t="s">
        <v>24</v>
      </c>
      <c s="5"/>
      <c s="21" t="s">
        <v>225</v>
      </c>
      <c s="5"/>
      <c s="5"/>
      <c s="5"/>
      <c s="35">
        <f>0+Q106</f>
      </c>
      <c r="O106">
        <f>0+R106</f>
      </c>
      <c r="Q106">
        <f>0+I107+I111+I115+I119+I123</f>
      </c>
      <c>
        <f>0+O107+O111+O115+O119+O123</f>
      </c>
    </row>
    <row r="107" spans="1:16" ht="12.75">
      <c r="A107" s="19" t="s">
        <v>35</v>
      </c>
      <c s="23" t="s">
        <v>258</v>
      </c>
      <c s="23" t="s">
        <v>226</v>
      </c>
      <c s="19" t="s">
        <v>37</v>
      </c>
      <c s="24" t="s">
        <v>227</v>
      </c>
      <c s="25" t="s">
        <v>216</v>
      </c>
      <c s="26">
        <v>235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227</v>
      </c>
    </row>
    <row r="109" spans="1:5" ht="12.75">
      <c r="A109" s="30" t="s">
        <v>41</v>
      </c>
      <c r="E109" s="31" t="s">
        <v>37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131</v>
      </c>
      <c s="23" t="s">
        <v>228</v>
      </c>
      <c s="19" t="s">
        <v>37</v>
      </c>
      <c s="24" t="s">
        <v>229</v>
      </c>
      <c s="25" t="s">
        <v>163</v>
      </c>
      <c s="26">
        <v>24.92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230</v>
      </c>
    </row>
    <row r="113" spans="1:5" ht="293.25">
      <c r="A113" s="30" t="s">
        <v>41</v>
      </c>
      <c r="E113" s="37" t="s">
        <v>359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232</v>
      </c>
      <c s="19" t="s">
        <v>37</v>
      </c>
      <c s="24" t="s">
        <v>233</v>
      </c>
      <c s="25" t="s">
        <v>216</v>
      </c>
      <c s="26">
        <v>235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233</v>
      </c>
    </row>
    <row r="117" spans="1:5" ht="12.75">
      <c r="A117" s="30" t="s">
        <v>41</v>
      </c>
      <c r="E117" s="31" t="s">
        <v>360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268</v>
      </c>
      <c s="23" t="s">
        <v>361</v>
      </c>
      <c s="19" t="s">
        <v>37</v>
      </c>
      <c s="24" t="s">
        <v>362</v>
      </c>
      <c s="25" t="s">
        <v>163</v>
      </c>
      <c s="26">
        <v>0.2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362</v>
      </c>
    </row>
    <row r="121" spans="1:5" ht="38.25">
      <c r="A121" s="30" t="s">
        <v>41</v>
      </c>
      <c r="E121" s="31" t="s">
        <v>363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272</v>
      </c>
      <c s="23" t="s">
        <v>364</v>
      </c>
      <c s="19" t="s">
        <v>37</v>
      </c>
      <c s="24" t="s">
        <v>365</v>
      </c>
      <c s="25" t="s">
        <v>141</v>
      </c>
      <c s="26">
        <v>0.534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365</v>
      </c>
    </row>
    <row r="125" spans="1:5" ht="12.75">
      <c r="A125" s="30" t="s">
        <v>41</v>
      </c>
      <c r="E125" s="31" t="s">
        <v>366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</f>
      </c>
      <c>
        <f>0+O128+O132+O136+O140+O144</f>
      </c>
    </row>
    <row r="128" spans="1:16" ht="12.75">
      <c r="A128" s="19" t="s">
        <v>35</v>
      </c>
      <c s="23" t="s">
        <v>102</v>
      </c>
      <c s="23" t="s">
        <v>367</v>
      </c>
      <c s="19" t="s">
        <v>37</v>
      </c>
      <c s="24" t="s">
        <v>368</v>
      </c>
      <c s="25" t="s">
        <v>141</v>
      </c>
      <c s="26">
        <v>22.47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369</v>
      </c>
    </row>
    <row r="130" spans="1:5" ht="89.25">
      <c r="A130" s="30" t="s">
        <v>41</v>
      </c>
      <c r="E130" s="37" t="s">
        <v>314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105</v>
      </c>
      <c s="23" t="s">
        <v>370</v>
      </c>
      <c s="19" t="s">
        <v>37</v>
      </c>
      <c s="24" t="s">
        <v>371</v>
      </c>
      <c s="25" t="s">
        <v>141</v>
      </c>
      <c s="26">
        <v>143.65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372</v>
      </c>
    </row>
    <row r="134" spans="1:5" ht="267.75">
      <c r="A134" s="30" t="s">
        <v>41</v>
      </c>
      <c r="E134" s="37" t="s">
        <v>373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108</v>
      </c>
      <c s="23" t="s">
        <v>374</v>
      </c>
      <c s="19" t="s">
        <v>37</v>
      </c>
      <c s="24" t="s">
        <v>375</v>
      </c>
      <c s="25" t="s">
        <v>141</v>
      </c>
      <c s="26">
        <v>143.65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376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114</v>
      </c>
      <c s="23" t="s">
        <v>377</v>
      </c>
      <c s="19" t="s">
        <v>37</v>
      </c>
      <c s="24" t="s">
        <v>378</v>
      </c>
      <c s="25" t="s">
        <v>141</v>
      </c>
      <c s="26">
        <v>11.235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12.75">
      <c r="A141" s="28" t="s">
        <v>40</v>
      </c>
      <c r="E141" s="29" t="s">
        <v>378</v>
      </c>
    </row>
    <row r="142" spans="1:5" ht="25.5">
      <c r="A142" s="30" t="s">
        <v>41</v>
      </c>
      <c r="E142" s="37" t="s">
        <v>379</v>
      </c>
    </row>
    <row r="143" spans="1:5" ht="12.75">
      <c r="A143" t="s">
        <v>42</v>
      </c>
      <c r="E143" s="29" t="s">
        <v>37</v>
      </c>
    </row>
    <row r="144" spans="1:16" ht="25.5">
      <c r="A144" s="19" t="s">
        <v>35</v>
      </c>
      <c s="23" t="s">
        <v>111</v>
      </c>
      <c s="23" t="s">
        <v>380</v>
      </c>
      <c s="19" t="s">
        <v>37</v>
      </c>
      <c s="24" t="s">
        <v>381</v>
      </c>
      <c s="25" t="s">
        <v>141</v>
      </c>
      <c s="26">
        <v>22.47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51">
      <c r="A145" s="28" t="s">
        <v>40</v>
      </c>
      <c r="E145" s="29" t="s">
        <v>382</v>
      </c>
    </row>
    <row r="146" spans="1:5" ht="89.25">
      <c r="A146" s="30" t="s">
        <v>41</v>
      </c>
      <c r="E146" s="37" t="s">
        <v>314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245</v>
      </c>
      <c s="5"/>
      <c s="21" t="s">
        <v>246</v>
      </c>
      <c s="5"/>
      <c s="5"/>
      <c s="5"/>
      <c s="35">
        <f>0+Q148</f>
      </c>
      <c r="O148">
        <f>0+R148</f>
      </c>
      <c r="Q148">
        <f>0+I149+I153</f>
      </c>
      <c>
        <f>0+O149+O153</f>
      </c>
    </row>
    <row r="149" spans="1:16" ht="12.75">
      <c r="A149" s="19" t="s">
        <v>35</v>
      </c>
      <c s="23" t="s">
        <v>383</v>
      </c>
      <c s="23" t="s">
        <v>248</v>
      </c>
      <c s="19" t="s">
        <v>37</v>
      </c>
      <c s="24" t="s">
        <v>249</v>
      </c>
      <c s="25" t="s">
        <v>216</v>
      </c>
      <c s="26">
        <v>235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249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384</v>
      </c>
      <c s="23" t="s">
        <v>251</v>
      </c>
      <c s="19" t="s">
        <v>37</v>
      </c>
      <c s="24" t="s">
        <v>252</v>
      </c>
      <c s="25" t="s">
        <v>216</v>
      </c>
      <c s="26">
        <v>235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253</v>
      </c>
    </row>
    <row r="155" spans="1:5" ht="12.75">
      <c r="A155" s="30" t="s">
        <v>41</v>
      </c>
      <c r="E155" s="31" t="s">
        <v>385</v>
      </c>
    </row>
    <row r="156" spans="1:5" ht="12.75">
      <c r="A156" t="s">
        <v>42</v>
      </c>
      <c r="E156" s="29" t="s">
        <v>37</v>
      </c>
    </row>
    <row r="157" spans="1:18" ht="12.75" customHeight="1">
      <c r="A157" s="5" t="s">
        <v>33</v>
      </c>
      <c s="5"/>
      <c s="34" t="s">
        <v>60</v>
      </c>
      <c s="5"/>
      <c s="21" t="s">
        <v>254</v>
      </c>
      <c s="5"/>
      <c s="5"/>
      <c s="5"/>
      <c s="35">
        <f>0+Q157</f>
      </c>
      <c r="O157">
        <f>0+R157</f>
      </c>
      <c r="Q157">
        <f>0+I158+I162+I166+I170+I174+I178+I182+I186+I190+I194+I198+I202+I206+I210+I214+I218+I222+I226+I230+I234+I238+I242+I246+I250+I254+I258+I262+I266+I270+I274+I278+I282+I286</f>
      </c>
      <c>
        <f>0+O158+O162+O166+O170+O174+O178+O182+O186+O190+O194+O198+O202+O206+O210+O214+O218+O222+O226+O230+O234+O238+O242+O246+O250+O254+O258+O262+O266+O270+O274+O278+O282+O286</f>
      </c>
    </row>
    <row r="158" spans="1:16" ht="12.75">
      <c r="A158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216</v>
      </c>
      <c s="26">
        <v>238.525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388</v>
      </c>
    </row>
    <row r="160" spans="1:5" ht="25.5">
      <c r="A160" s="30" t="s">
        <v>41</v>
      </c>
      <c r="E160" s="31" t="s">
        <v>389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47</v>
      </c>
      <c s="26">
        <v>6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392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47</v>
      </c>
      <c s="26">
        <v>46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395</v>
      </c>
    </row>
    <row r="168" spans="1:5" ht="51">
      <c r="A168" s="30" t="s">
        <v>41</v>
      </c>
      <c r="E168" s="31" t="s">
        <v>396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47</v>
      </c>
      <c s="26">
        <v>6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399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47</v>
      </c>
      <c s="26">
        <v>6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402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47</v>
      </c>
      <c s="26">
        <v>2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405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406</v>
      </c>
      <c s="23" t="s">
        <v>407</v>
      </c>
      <c s="19" t="s">
        <v>37</v>
      </c>
      <c s="24" t="s">
        <v>408</v>
      </c>
      <c s="25" t="s">
        <v>47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408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409</v>
      </c>
      <c s="23" t="s">
        <v>410</v>
      </c>
      <c s="19" t="s">
        <v>37</v>
      </c>
      <c s="24" t="s">
        <v>411</v>
      </c>
      <c s="25" t="s">
        <v>47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411</v>
      </c>
    </row>
    <row r="188" spans="1:5" ht="12.75">
      <c r="A188" s="30" t="s">
        <v>41</v>
      </c>
      <c r="E188" s="31" t="s">
        <v>412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413</v>
      </c>
      <c s="23" t="s">
        <v>414</v>
      </c>
      <c s="19" t="s">
        <v>37</v>
      </c>
      <c s="24" t="s">
        <v>415</v>
      </c>
      <c s="25" t="s">
        <v>47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415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416</v>
      </c>
      <c s="23" t="s">
        <v>417</v>
      </c>
      <c s="19" t="s">
        <v>37</v>
      </c>
      <c s="24" t="s">
        <v>418</v>
      </c>
      <c s="25" t="s">
        <v>47</v>
      </c>
      <c s="26">
        <v>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418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419</v>
      </c>
      <c s="23" t="s">
        <v>420</v>
      </c>
      <c s="19" t="s">
        <v>37</v>
      </c>
      <c s="24" t="s">
        <v>421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421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422</v>
      </c>
      <c s="23" t="s">
        <v>423</v>
      </c>
      <c s="19" t="s">
        <v>37</v>
      </c>
      <c s="24" t="s">
        <v>424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47</v>
      </c>
      <c s="26">
        <v>5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427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428</v>
      </c>
      <c s="23" t="s">
        <v>429</v>
      </c>
      <c s="19" t="s">
        <v>37</v>
      </c>
      <c s="24" t="s">
        <v>430</v>
      </c>
      <c s="25" t="s">
        <v>47</v>
      </c>
      <c s="26">
        <v>2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430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216</v>
      </c>
      <c s="26">
        <v>43.3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25.5">
      <c r="A216" s="30" t="s">
        <v>41</v>
      </c>
      <c r="E216" s="37" t="s">
        <v>434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47</v>
      </c>
      <c s="26">
        <v>7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437</v>
      </c>
    </row>
    <row r="220" spans="1:5" ht="12.75">
      <c r="A220" s="30" t="s">
        <v>41</v>
      </c>
      <c r="E220" s="31" t="s">
        <v>438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250</v>
      </c>
      <c s="23" t="s">
        <v>439</v>
      </c>
      <c s="19" t="s">
        <v>37</v>
      </c>
      <c s="24" t="s">
        <v>440</v>
      </c>
      <c s="25" t="s">
        <v>47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440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443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444</v>
      </c>
      <c s="23" t="s">
        <v>445</v>
      </c>
      <c s="19" t="s">
        <v>37</v>
      </c>
      <c s="24" t="s">
        <v>446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446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47</v>
      </c>
      <c s="26">
        <v>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450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277</v>
      </c>
      <c s="23" t="s">
        <v>451</v>
      </c>
      <c s="19" t="s">
        <v>37</v>
      </c>
      <c s="24" t="s">
        <v>452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453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454</v>
      </c>
      <c s="23" t="s">
        <v>455</v>
      </c>
      <c s="19" t="s">
        <v>37</v>
      </c>
      <c s="24" t="s">
        <v>456</v>
      </c>
      <c s="25" t="s">
        <v>47</v>
      </c>
      <c s="26">
        <v>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457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247</v>
      </c>
      <c s="23" t="s">
        <v>458</v>
      </c>
      <c s="19" t="s">
        <v>37</v>
      </c>
      <c s="24" t="s">
        <v>459</v>
      </c>
      <c s="25" t="s">
        <v>39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63.75">
      <c r="A247" s="28" t="s">
        <v>40</v>
      </c>
      <c r="E247" s="29" t="s">
        <v>460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461</v>
      </c>
      <c s="23" t="s">
        <v>462</v>
      </c>
      <c s="19" t="s">
        <v>37</v>
      </c>
      <c s="24" t="s">
        <v>463</v>
      </c>
      <c s="25" t="s">
        <v>216</v>
      </c>
      <c s="26">
        <v>235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464</v>
      </c>
    </row>
    <row r="252" spans="1:5" ht="12.75">
      <c r="A252" s="30" t="s">
        <v>41</v>
      </c>
      <c r="E252" s="31" t="s">
        <v>385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47</v>
      </c>
      <c s="26">
        <v>52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468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472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473</v>
      </c>
      <c s="23" t="s">
        <v>474</v>
      </c>
      <c s="19" t="s">
        <v>37</v>
      </c>
      <c s="24" t="s">
        <v>475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476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477</v>
      </c>
      <c s="23" t="s">
        <v>478</v>
      </c>
      <c s="19" t="s">
        <v>37</v>
      </c>
      <c s="24" t="s">
        <v>479</v>
      </c>
      <c s="25" t="s">
        <v>47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38.25">
      <c r="A267" s="28" t="s">
        <v>40</v>
      </c>
      <c r="E267" s="29" t="s">
        <v>480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481</v>
      </c>
      <c s="23" t="s">
        <v>482</v>
      </c>
      <c s="19" t="s">
        <v>37</v>
      </c>
      <c s="24" t="s">
        <v>483</v>
      </c>
      <c s="25" t="s">
        <v>216</v>
      </c>
      <c s="26">
        <v>235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484</v>
      </c>
    </row>
    <row r="272" spans="1:5" ht="12.75">
      <c r="A272" s="30" t="s">
        <v>41</v>
      </c>
      <c r="E272" s="31" t="s">
        <v>385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485</v>
      </c>
      <c s="23" t="s">
        <v>273</v>
      </c>
      <c s="19" t="s">
        <v>37</v>
      </c>
      <c s="24" t="s">
        <v>274</v>
      </c>
      <c s="25" t="s">
        <v>216</v>
      </c>
      <c s="26">
        <v>235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274</v>
      </c>
    </row>
    <row r="276" spans="1:5" ht="12.75">
      <c r="A276" s="30" t="s">
        <v>41</v>
      </c>
      <c r="E276" s="31" t="s">
        <v>360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486</v>
      </c>
      <c s="23" t="s">
        <v>487</v>
      </c>
      <c s="19" t="s">
        <v>37</v>
      </c>
      <c s="24" t="s">
        <v>488</v>
      </c>
      <c s="25" t="s">
        <v>47</v>
      </c>
      <c s="26">
        <v>7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489</v>
      </c>
      <c s="23" t="s">
        <v>490</v>
      </c>
      <c s="19" t="s">
        <v>37</v>
      </c>
      <c s="24" t="s">
        <v>491</v>
      </c>
      <c s="25" t="s">
        <v>47</v>
      </c>
      <c s="26">
        <v>5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491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492</v>
      </c>
      <c s="23" t="s">
        <v>493</v>
      </c>
      <c s="19" t="s">
        <v>37</v>
      </c>
      <c s="24" t="s">
        <v>494</v>
      </c>
      <c s="25" t="s">
        <v>47</v>
      </c>
      <c s="26">
        <v>2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494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8" ht="12.75" customHeight="1">
      <c r="A290" s="5" t="s">
        <v>33</v>
      </c>
      <c s="5"/>
      <c s="34" t="s">
        <v>30</v>
      </c>
      <c s="5"/>
      <c s="21" t="s">
        <v>34</v>
      </c>
      <c s="5"/>
      <c s="5"/>
      <c s="5"/>
      <c s="35">
        <f>0+Q290</f>
      </c>
      <c r="O290">
        <f>0+R290</f>
      </c>
      <c r="Q290">
        <f>0+I291+I295+I299+I303</f>
      </c>
      <c>
        <f>0+O291+O295+O299+O303</f>
      </c>
    </row>
    <row r="291" spans="1:16" ht="12.75">
      <c r="A291" s="19" t="s">
        <v>35</v>
      </c>
      <c s="23" t="s">
        <v>495</v>
      </c>
      <c s="23" t="s">
        <v>496</v>
      </c>
      <c s="19" t="s">
        <v>37</v>
      </c>
      <c s="24" t="s">
        <v>497</v>
      </c>
      <c s="25" t="s">
        <v>216</v>
      </c>
      <c s="26">
        <v>2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497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498</v>
      </c>
      <c s="23" t="s">
        <v>499</v>
      </c>
      <c s="19" t="s">
        <v>37</v>
      </c>
      <c s="24" t="s">
        <v>500</v>
      </c>
      <c s="25" t="s">
        <v>216</v>
      </c>
      <c s="26">
        <v>6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38.25">
      <c r="A296" s="28" t="s">
        <v>40</v>
      </c>
      <c r="E296" s="29" t="s">
        <v>501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12.75">
      <c r="A299" s="19" t="s">
        <v>35</v>
      </c>
      <c s="23" t="s">
        <v>502</v>
      </c>
      <c s="23" t="s">
        <v>503</v>
      </c>
      <c s="19" t="s">
        <v>37</v>
      </c>
      <c s="24" t="s">
        <v>504</v>
      </c>
      <c s="25" t="s">
        <v>216</v>
      </c>
      <c s="26">
        <v>6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51">
      <c r="A300" s="28" t="s">
        <v>40</v>
      </c>
      <c r="E300" s="29" t="s">
        <v>505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25.5">
      <c r="A303" s="19" t="s">
        <v>35</v>
      </c>
      <c s="23" t="s">
        <v>506</v>
      </c>
      <c s="23" t="s">
        <v>507</v>
      </c>
      <c s="19" t="s">
        <v>37</v>
      </c>
      <c s="24" t="s">
        <v>508</v>
      </c>
      <c s="25" t="s">
        <v>141</v>
      </c>
      <c s="26">
        <v>22.47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38.25">
      <c r="A304" s="28" t="s">
        <v>40</v>
      </c>
      <c r="E304" s="29" t="s">
        <v>509</v>
      </c>
    </row>
    <row r="305" spans="1:5" ht="89.25">
      <c r="A305" s="30" t="s">
        <v>41</v>
      </c>
      <c r="E305" s="37" t="s">
        <v>314</v>
      </c>
    </row>
    <row r="306" spans="1:5" ht="12.75">
      <c r="A306" t="s">
        <v>42</v>
      </c>
      <c r="E306" s="29" t="s">
        <v>37</v>
      </c>
    </row>
    <row r="307" spans="1:18" ht="12.75" customHeight="1">
      <c r="A307" s="5" t="s">
        <v>33</v>
      </c>
      <c s="5"/>
      <c s="34" t="s">
        <v>275</v>
      </c>
      <c s="5"/>
      <c s="21" t="s">
        <v>276</v>
      </c>
      <c s="5"/>
      <c s="5"/>
      <c s="5"/>
      <c s="35">
        <f>0+Q307</f>
      </c>
      <c r="O307">
        <f>0+R307</f>
      </c>
      <c r="Q307">
        <f>0+I308</f>
      </c>
      <c>
        <f>0+O308</f>
      </c>
    </row>
    <row r="308" spans="1:16" ht="12.75">
      <c r="A308" s="19" t="s">
        <v>35</v>
      </c>
      <c s="23" t="s">
        <v>510</v>
      </c>
      <c s="23" t="s">
        <v>278</v>
      </c>
      <c s="19" t="s">
        <v>37</v>
      </c>
      <c s="24" t="s">
        <v>279</v>
      </c>
      <c s="25" t="s">
        <v>198</v>
      </c>
      <c s="26">
        <v>862.024</v>
      </c>
      <c s="27">
        <v>0</v>
      </c>
      <c s="27">
        <f>ROUND(ROUND(H308,2)*ROUND(G308,3),2)</f>
      </c>
      <c r="O308">
        <f>(I308*21)/100</f>
      </c>
      <c t="s">
        <v>14</v>
      </c>
    </row>
    <row r="309" spans="1:5" ht="38.25">
      <c r="A309" s="28" t="s">
        <v>40</v>
      </c>
      <c r="E309" s="29" t="s">
        <v>280</v>
      </c>
    </row>
    <row r="310" spans="1:5" ht="12.75">
      <c r="A310" s="30" t="s">
        <v>41</v>
      </c>
      <c r="E310" s="31" t="s">
        <v>37</v>
      </c>
    </row>
    <row r="311" spans="1:5" ht="12.75">
      <c r="A311" t="s">
        <v>42</v>
      </c>
      <c r="E31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0+O8+O101+O114+O127+O156+O165+O242+O251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511</v>
      </c>
      <c s="36">
        <f>0+I8+I101+I114+I127+I156+I165+I242+I251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511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7.98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512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7.98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513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44.5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38.25">
      <c r="A19" s="30" t="s">
        <v>41</v>
      </c>
      <c r="E19" s="37" t="s">
        <v>517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7.98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2.75">
      <c r="A23" s="30" t="s">
        <v>41</v>
      </c>
      <c r="E23" s="31" t="s">
        <v>512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518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519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320</v>
      </c>
      <c s="19" t="s">
        <v>37</v>
      </c>
      <c s="24" t="s">
        <v>321</v>
      </c>
      <c s="25" t="s">
        <v>216</v>
      </c>
      <c s="26">
        <v>0.7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322</v>
      </c>
    </row>
    <row r="35" spans="1:5" ht="12.75">
      <c r="A35" s="30" t="s">
        <v>41</v>
      </c>
      <c r="E35" s="31" t="s">
        <v>520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324</v>
      </c>
      <c s="19" t="s">
        <v>37</v>
      </c>
      <c s="24" t="s">
        <v>325</v>
      </c>
      <c s="25" t="s">
        <v>216</v>
      </c>
      <c s="26">
        <v>2.8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326</v>
      </c>
    </row>
    <row r="39" spans="1:5" ht="12.75">
      <c r="A39" s="30" t="s">
        <v>41</v>
      </c>
      <c r="E39" s="31" t="s">
        <v>323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328</v>
      </c>
      <c s="19" t="s">
        <v>37</v>
      </c>
      <c s="24" t="s">
        <v>329</v>
      </c>
      <c s="25" t="s">
        <v>163</v>
      </c>
      <c s="26">
        <v>5.808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330</v>
      </c>
    </row>
    <row r="43" spans="1:5" ht="63.75">
      <c r="A43" s="30" t="s">
        <v>41</v>
      </c>
      <c r="E43" s="37" t="s">
        <v>521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163</v>
      </c>
      <c s="26">
        <v>7.82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164</v>
      </c>
    </row>
    <row r="47" spans="1:5" ht="89.25">
      <c r="A47" s="30" t="s">
        <v>41</v>
      </c>
      <c r="E47" s="37" t="s">
        <v>522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166</v>
      </c>
      <c s="19" t="s">
        <v>37</v>
      </c>
      <c s="24" t="s">
        <v>167</v>
      </c>
      <c s="25" t="s">
        <v>163</v>
      </c>
      <c s="26">
        <v>3.91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168</v>
      </c>
    </row>
    <row r="51" spans="1:5" ht="12.75">
      <c r="A51" s="30" t="s">
        <v>41</v>
      </c>
      <c r="E51" s="31" t="s">
        <v>523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170</v>
      </c>
      <c s="19" t="s">
        <v>37</v>
      </c>
      <c s="24" t="s">
        <v>171</v>
      </c>
      <c s="25" t="s">
        <v>163</v>
      </c>
      <c s="26">
        <v>1.303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172</v>
      </c>
    </row>
    <row r="55" spans="1:5" ht="12.75">
      <c r="A55" s="30" t="s">
        <v>41</v>
      </c>
      <c r="E55" s="31" t="s">
        <v>524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174</v>
      </c>
      <c s="19" t="s">
        <v>37</v>
      </c>
      <c s="24" t="s">
        <v>175</v>
      </c>
      <c s="25" t="s">
        <v>163</v>
      </c>
      <c s="26">
        <v>1.303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176</v>
      </c>
    </row>
    <row r="59" spans="1:5" ht="12.75">
      <c r="A59" s="30" t="s">
        <v>41</v>
      </c>
      <c r="E59" s="31" t="s">
        <v>524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21.18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8.25">
      <c r="A63" s="30" t="s">
        <v>41</v>
      </c>
      <c r="E63" s="37" t="s">
        <v>180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21.18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184</v>
      </c>
      <c s="19" t="s">
        <v>37</v>
      </c>
      <c s="24" t="s">
        <v>185</v>
      </c>
      <c s="25" t="s">
        <v>163</v>
      </c>
      <c s="26">
        <v>7.82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186</v>
      </c>
    </row>
    <row r="71" spans="1:5" ht="12.75">
      <c r="A71" s="30" t="s">
        <v>41</v>
      </c>
      <c r="E71" s="31" t="s">
        <v>525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188</v>
      </c>
      <c s="19" t="s">
        <v>37</v>
      </c>
      <c s="24" t="s">
        <v>189</v>
      </c>
      <c s="25" t="s">
        <v>163</v>
      </c>
      <c s="26">
        <v>5.214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190</v>
      </c>
    </row>
    <row r="75" spans="1:5" ht="12.75">
      <c r="A75" s="30" t="s">
        <v>41</v>
      </c>
      <c r="E75" s="31" t="s">
        <v>526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192</v>
      </c>
      <c s="19" t="s">
        <v>37</v>
      </c>
      <c s="24" t="s">
        <v>193</v>
      </c>
      <c s="25" t="s">
        <v>163</v>
      </c>
      <c s="26">
        <v>13.033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194</v>
      </c>
    </row>
    <row r="79" spans="1:5" ht="89.25">
      <c r="A79" s="30" t="s">
        <v>41</v>
      </c>
      <c r="E79" s="37" t="s">
        <v>527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196</v>
      </c>
      <c s="19" t="s">
        <v>37</v>
      </c>
      <c s="24" t="s">
        <v>197</v>
      </c>
      <c s="25" t="s">
        <v>198</v>
      </c>
      <c s="26">
        <v>7.023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41</v>
      </c>
      <c r="E83" s="31" t="s">
        <v>528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200</v>
      </c>
      <c s="19" t="s">
        <v>37</v>
      </c>
      <c s="24" t="s">
        <v>201</v>
      </c>
      <c s="25" t="s">
        <v>163</v>
      </c>
      <c s="26">
        <v>10.217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202</v>
      </c>
    </row>
    <row r="87" spans="1:5" ht="51">
      <c r="A87" s="30" t="s">
        <v>41</v>
      </c>
      <c r="E87" s="31" t="s">
        <v>529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204</v>
      </c>
      <c s="19" t="s">
        <v>37</v>
      </c>
      <c s="24" t="s">
        <v>205</v>
      </c>
      <c s="25" t="s">
        <v>163</v>
      </c>
      <c s="26">
        <v>3.932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205</v>
      </c>
    </row>
    <row r="91" spans="1:5" ht="63.75">
      <c r="A91" s="30" t="s">
        <v>41</v>
      </c>
      <c r="E91" s="37" t="s">
        <v>530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207</v>
      </c>
      <c s="19" t="s">
        <v>37</v>
      </c>
      <c s="24" t="s">
        <v>208</v>
      </c>
      <c s="25" t="s">
        <v>198</v>
      </c>
      <c s="26">
        <v>7.864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208</v>
      </c>
    </row>
    <row r="95" spans="1:5" ht="12.75">
      <c r="A95" s="30" t="s">
        <v>41</v>
      </c>
      <c r="E95" s="31" t="s">
        <v>531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210</v>
      </c>
      <c s="19" t="s">
        <v>37</v>
      </c>
      <c s="24" t="s">
        <v>211</v>
      </c>
      <c s="25" t="s">
        <v>198</v>
      </c>
      <c s="26">
        <v>18.901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211</v>
      </c>
    </row>
    <row r="99" spans="1:5" ht="12.75">
      <c r="A99" s="30" t="s">
        <v>41</v>
      </c>
      <c r="E99" s="31" t="s">
        <v>532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213</v>
      </c>
      <c s="5"/>
      <c s="5"/>
      <c s="5"/>
      <c s="35">
        <f>0+Q101</f>
      </c>
      <c r="O101">
        <f>0+R101</f>
      </c>
      <c r="Q101">
        <f>0+I102+I106+I110</f>
      </c>
      <c>
        <f>0+O102+O106+O110</f>
      </c>
    </row>
    <row r="102" spans="1:16" ht="25.5">
      <c r="A102" s="19" t="s">
        <v>35</v>
      </c>
      <c s="23" t="s">
        <v>134</v>
      </c>
      <c s="23" t="s">
        <v>214</v>
      </c>
      <c s="19" t="s">
        <v>37</v>
      </c>
      <c s="24" t="s">
        <v>215</v>
      </c>
      <c s="25" t="s">
        <v>216</v>
      </c>
      <c s="26">
        <v>3.425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38.25">
      <c r="A103" s="28" t="s">
        <v>40</v>
      </c>
      <c r="E103" s="29" t="s">
        <v>217</v>
      </c>
    </row>
    <row r="104" spans="1:5" ht="38.25">
      <c r="A104" s="30" t="s">
        <v>41</v>
      </c>
      <c r="E104" s="37" t="s">
        <v>533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258</v>
      </c>
      <c s="23" t="s">
        <v>219</v>
      </c>
      <c s="19" t="s">
        <v>37</v>
      </c>
      <c s="24" t="s">
        <v>220</v>
      </c>
      <c s="25" t="s">
        <v>141</v>
      </c>
      <c s="26">
        <v>3.768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40</v>
      </c>
      <c r="E107" s="29" t="s">
        <v>221</v>
      </c>
    </row>
    <row r="108" spans="1:5" ht="12.75">
      <c r="A108" s="30" t="s">
        <v>41</v>
      </c>
      <c r="E108" s="31" t="s">
        <v>534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268</v>
      </c>
      <c s="23" t="s">
        <v>223</v>
      </c>
      <c s="19" t="s">
        <v>37</v>
      </c>
      <c s="24" t="s">
        <v>224</v>
      </c>
      <c s="25" t="s">
        <v>141</v>
      </c>
      <c s="26">
        <v>4.463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24</v>
      </c>
      <c s="5"/>
      <c s="21" t="s">
        <v>225</v>
      </c>
      <c s="5"/>
      <c s="5"/>
      <c s="5"/>
      <c s="35">
        <f>0+Q114</f>
      </c>
      <c r="O114">
        <f>0+R114</f>
      </c>
      <c r="Q114">
        <f>0+I115+I119+I123</f>
      </c>
      <c>
        <f>0+O115+O119+O123</f>
      </c>
    </row>
    <row r="115" spans="1:16" ht="12.75">
      <c r="A115" s="19" t="s">
        <v>35</v>
      </c>
      <c s="23" t="s">
        <v>250</v>
      </c>
      <c s="23" t="s">
        <v>226</v>
      </c>
      <c s="19" t="s">
        <v>37</v>
      </c>
      <c s="24" t="s">
        <v>227</v>
      </c>
      <c s="25" t="s">
        <v>216</v>
      </c>
      <c s="26">
        <v>13.7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227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272</v>
      </c>
      <c s="23" t="s">
        <v>228</v>
      </c>
      <c s="19" t="s">
        <v>37</v>
      </c>
      <c s="24" t="s">
        <v>229</v>
      </c>
      <c s="25" t="s">
        <v>163</v>
      </c>
      <c s="26">
        <v>1.439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25.5">
      <c r="A120" s="28" t="s">
        <v>40</v>
      </c>
      <c r="E120" s="29" t="s">
        <v>230</v>
      </c>
    </row>
    <row r="121" spans="1:5" ht="63.75">
      <c r="A121" s="30" t="s">
        <v>41</v>
      </c>
      <c r="E121" s="37" t="s">
        <v>535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277</v>
      </c>
      <c s="23" t="s">
        <v>232</v>
      </c>
      <c s="19" t="s">
        <v>37</v>
      </c>
      <c s="24" t="s">
        <v>233</v>
      </c>
      <c s="25" t="s">
        <v>216</v>
      </c>
      <c s="26">
        <v>13.7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233</v>
      </c>
    </row>
    <row r="125" spans="1:5" ht="12.75">
      <c r="A125" s="30" t="s">
        <v>41</v>
      </c>
      <c r="E125" s="31" t="s">
        <v>536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9" t="s">
        <v>35</v>
      </c>
      <c s="23" t="s">
        <v>108</v>
      </c>
      <c s="23" t="s">
        <v>370</v>
      </c>
      <c s="19" t="s">
        <v>37</v>
      </c>
      <c s="24" t="s">
        <v>371</v>
      </c>
      <c s="25" t="s">
        <v>141</v>
      </c>
      <c s="26">
        <v>1.61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372</v>
      </c>
    </row>
    <row r="130" spans="1:5" ht="25.5">
      <c r="A130" s="30" t="s">
        <v>41</v>
      </c>
      <c r="E130" s="37" t="s">
        <v>537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374</v>
      </c>
      <c s="19" t="s">
        <v>37</v>
      </c>
      <c s="24" t="s">
        <v>375</v>
      </c>
      <c s="25" t="s">
        <v>141</v>
      </c>
      <c s="26">
        <v>1.61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376</v>
      </c>
    </row>
    <row r="134" spans="1:5" ht="12.75">
      <c r="A134" s="30" t="s">
        <v>41</v>
      </c>
      <c r="E134" s="31" t="s">
        <v>37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114</v>
      </c>
      <c s="23" t="s">
        <v>236</v>
      </c>
      <c s="19" t="s">
        <v>37</v>
      </c>
      <c s="24" t="s">
        <v>237</v>
      </c>
      <c s="25" t="s">
        <v>141</v>
      </c>
      <c s="26">
        <v>7.98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238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119</v>
      </c>
      <c s="23" t="s">
        <v>239</v>
      </c>
      <c s="19" t="s">
        <v>37</v>
      </c>
      <c s="24" t="s">
        <v>240</v>
      </c>
      <c s="25" t="s">
        <v>141</v>
      </c>
      <c s="26">
        <v>7.98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242</v>
      </c>
      <c s="19" t="s">
        <v>37</v>
      </c>
      <c s="24" t="s">
        <v>243</v>
      </c>
      <c s="25" t="s">
        <v>141</v>
      </c>
      <c s="26">
        <v>7.98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244</v>
      </c>
    </row>
    <row r="146" spans="1:5" ht="12.75">
      <c r="A146" s="30" t="s">
        <v>41</v>
      </c>
      <c r="E146" s="31" t="s">
        <v>512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127</v>
      </c>
      <c s="23" t="s">
        <v>538</v>
      </c>
      <c s="19" t="s">
        <v>37</v>
      </c>
      <c s="24" t="s">
        <v>539</v>
      </c>
      <c s="25" t="s">
        <v>141</v>
      </c>
      <c s="26">
        <v>44.5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540</v>
      </c>
    </row>
    <row r="150" spans="1:5" ht="12.75">
      <c r="A150" s="30" t="s">
        <v>41</v>
      </c>
      <c r="E150" s="31" t="s">
        <v>37</v>
      </c>
    </row>
    <row r="151" spans="1:5" ht="12.75">
      <c r="A151" t="s">
        <v>42</v>
      </c>
      <c r="E151" s="29" t="s">
        <v>37</v>
      </c>
    </row>
    <row r="152" spans="1:16" ht="25.5">
      <c r="A152" s="19" t="s">
        <v>35</v>
      </c>
      <c s="23" t="s">
        <v>131</v>
      </c>
      <c s="23" t="s">
        <v>541</v>
      </c>
      <c s="19" t="s">
        <v>37</v>
      </c>
      <c s="24" t="s">
        <v>542</v>
      </c>
      <c s="25" t="s">
        <v>141</v>
      </c>
      <c s="26">
        <v>44.5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543</v>
      </c>
    </row>
    <row r="154" spans="1:5" ht="38.25">
      <c r="A154" s="30" t="s">
        <v>41</v>
      </c>
      <c r="E154" s="37" t="s">
        <v>517</v>
      </c>
    </row>
    <row r="155" spans="1:5" ht="12.75">
      <c r="A155" t="s">
        <v>42</v>
      </c>
      <c r="E155" s="29" t="s">
        <v>37</v>
      </c>
    </row>
    <row r="156" spans="1:18" ht="12.75" customHeight="1">
      <c r="A156" s="5" t="s">
        <v>33</v>
      </c>
      <c s="5"/>
      <c s="34" t="s">
        <v>245</v>
      </c>
      <c s="5"/>
      <c s="21" t="s">
        <v>246</v>
      </c>
      <c s="5"/>
      <c s="5"/>
      <c s="5"/>
      <c s="35">
        <f>0+Q156</f>
      </c>
      <c r="O156">
        <f>0+R156</f>
      </c>
      <c r="Q156">
        <f>0+I157+I161</f>
      </c>
      <c>
        <f>0+O157+O161</f>
      </c>
    </row>
    <row r="157" spans="1:16" ht="12.75">
      <c r="A157" s="19" t="s">
        <v>35</v>
      </c>
      <c s="23" t="s">
        <v>413</v>
      </c>
      <c s="23" t="s">
        <v>248</v>
      </c>
      <c s="19" t="s">
        <v>37</v>
      </c>
      <c s="24" t="s">
        <v>249</v>
      </c>
      <c s="25" t="s">
        <v>216</v>
      </c>
      <c s="26">
        <v>13.7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249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409</v>
      </c>
      <c s="23" t="s">
        <v>251</v>
      </c>
      <c s="19" t="s">
        <v>37</v>
      </c>
      <c s="24" t="s">
        <v>252</v>
      </c>
      <c s="25" t="s">
        <v>216</v>
      </c>
      <c s="26">
        <v>13.7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253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60</v>
      </c>
      <c s="5"/>
      <c s="21" t="s">
        <v>254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0+I166+I170+I174+I178+I182+I186+I190+I194+I198+I202+I206+I210+I214+I218+I222+I226+I230+I234+I238</f>
      </c>
      <c>
        <f>0+O166+O170+O174+O178+O182+O186+O190+O194+O198+O202+O206+O210+O214+O218+O222+O226+O230+O234+O238</f>
      </c>
    </row>
    <row r="166" spans="1:16" ht="12.75">
      <c r="A166" s="19" t="s">
        <v>35</v>
      </c>
      <c s="23" t="s">
        <v>465</v>
      </c>
      <c s="23" t="s">
        <v>255</v>
      </c>
      <c s="19" t="s">
        <v>37</v>
      </c>
      <c s="24" t="s">
        <v>256</v>
      </c>
      <c s="25" t="s">
        <v>216</v>
      </c>
      <c s="26">
        <v>13.906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256</v>
      </c>
    </row>
    <row r="168" spans="1:5" ht="25.5">
      <c r="A168" s="30" t="s">
        <v>41</v>
      </c>
      <c r="E168" s="31" t="s">
        <v>544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397</v>
      </c>
      <c s="23" t="s">
        <v>545</v>
      </c>
      <c s="19" t="s">
        <v>37</v>
      </c>
      <c s="24" t="s">
        <v>546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546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393</v>
      </c>
      <c s="23" t="s">
        <v>547</v>
      </c>
      <c s="19" t="s">
        <v>37</v>
      </c>
      <c s="24" t="s">
        <v>548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548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390</v>
      </c>
      <c s="23" t="s">
        <v>259</v>
      </c>
      <c s="19" t="s">
        <v>37</v>
      </c>
      <c s="24" t="s">
        <v>260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260</v>
      </c>
    </row>
    <row r="180" spans="1:5" ht="63.75">
      <c r="A180" s="30" t="s">
        <v>41</v>
      </c>
      <c r="E180" s="37" t="s">
        <v>549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454</v>
      </c>
      <c s="23" t="s">
        <v>550</v>
      </c>
      <c s="19" t="s">
        <v>37</v>
      </c>
      <c s="24" t="s">
        <v>551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551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461</v>
      </c>
      <c s="23" t="s">
        <v>305</v>
      </c>
      <c s="19" t="s">
        <v>37</v>
      </c>
      <c s="24" t="s">
        <v>306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444</v>
      </c>
      <c s="23" t="s">
        <v>404</v>
      </c>
      <c s="19" t="s">
        <v>37</v>
      </c>
      <c s="24" t="s">
        <v>405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405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403</v>
      </c>
      <c s="23" t="s">
        <v>417</v>
      </c>
      <c s="19" t="s">
        <v>37</v>
      </c>
      <c s="24" t="s">
        <v>418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418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469</v>
      </c>
      <c s="23" t="s">
        <v>420</v>
      </c>
      <c s="19" t="s">
        <v>37</v>
      </c>
      <c s="24" t="s">
        <v>421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421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431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406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437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247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309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386</v>
      </c>
      <c s="23" t="s">
        <v>262</v>
      </c>
      <c s="19" t="s">
        <v>37</v>
      </c>
      <c s="24" t="s">
        <v>263</v>
      </c>
      <c s="25" t="s">
        <v>216</v>
      </c>
      <c s="26">
        <v>13.7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264</v>
      </c>
    </row>
    <row r="216" spans="1:5" ht="12.75">
      <c r="A216" s="30" t="s">
        <v>41</v>
      </c>
      <c r="E216" s="31" t="s">
        <v>536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400</v>
      </c>
      <c s="23" t="s">
        <v>265</v>
      </c>
      <c s="19" t="s">
        <v>37</v>
      </c>
      <c s="24" t="s">
        <v>266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267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441</v>
      </c>
      <c s="23" t="s">
        <v>470</v>
      </c>
      <c s="19" t="s">
        <v>37</v>
      </c>
      <c s="24" t="s">
        <v>471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472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419</v>
      </c>
      <c s="23" t="s">
        <v>269</v>
      </c>
      <c s="19" t="s">
        <v>37</v>
      </c>
      <c s="24" t="s">
        <v>270</v>
      </c>
      <c s="25" t="s">
        <v>216</v>
      </c>
      <c s="26">
        <v>13.7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271</v>
      </c>
    </row>
    <row r="228" spans="1:5" ht="12.75">
      <c r="A228" s="30" t="s">
        <v>41</v>
      </c>
      <c r="E228" s="31" t="s">
        <v>536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477</v>
      </c>
      <c s="23" t="s">
        <v>273</v>
      </c>
      <c s="19" t="s">
        <v>37</v>
      </c>
      <c s="24" t="s">
        <v>274</v>
      </c>
      <c s="25" t="s">
        <v>216</v>
      </c>
      <c s="26">
        <v>13.7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274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422</v>
      </c>
      <c s="23" t="s">
        <v>487</v>
      </c>
      <c s="19" t="s">
        <v>37</v>
      </c>
      <c s="24" t="s">
        <v>488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416</v>
      </c>
      <c s="23" t="s">
        <v>490</v>
      </c>
      <c s="19" t="s">
        <v>37</v>
      </c>
      <c s="24" t="s">
        <v>491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491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0+I243+I247</f>
      </c>
      <c>
        <f>0+O243+O247</f>
      </c>
    </row>
    <row r="243" spans="1:16" ht="25.5">
      <c r="A243" s="19" t="s">
        <v>35</v>
      </c>
      <c s="23" t="s">
        <v>435</v>
      </c>
      <c s="23" t="s">
        <v>552</v>
      </c>
      <c s="19" t="s">
        <v>37</v>
      </c>
      <c s="24" t="s">
        <v>553</v>
      </c>
      <c s="25" t="s">
        <v>216</v>
      </c>
      <c s="26">
        <v>13.5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554</v>
      </c>
    </row>
    <row r="245" spans="1:5" ht="38.25">
      <c r="A245" s="30" t="s">
        <v>41</v>
      </c>
      <c r="E245" s="37" t="s">
        <v>555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486</v>
      </c>
      <c s="23" t="s">
        <v>556</v>
      </c>
      <c s="19" t="s">
        <v>37</v>
      </c>
      <c s="24" t="s">
        <v>557</v>
      </c>
      <c s="25" t="s">
        <v>216</v>
      </c>
      <c s="26">
        <v>3.75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558</v>
      </c>
    </row>
    <row r="249" spans="1:5" ht="25.5">
      <c r="A249" s="30" t="s">
        <v>41</v>
      </c>
      <c r="E249" s="37" t="s">
        <v>559</v>
      </c>
    </row>
    <row r="250" spans="1:5" ht="12.75">
      <c r="A250" t="s">
        <v>42</v>
      </c>
      <c r="E250" s="29" t="s">
        <v>37</v>
      </c>
    </row>
    <row r="251" spans="1:18" ht="12.75" customHeight="1">
      <c r="A251" s="5" t="s">
        <v>33</v>
      </c>
      <c s="5"/>
      <c s="34" t="s">
        <v>275</v>
      </c>
      <c s="5"/>
      <c s="21" t="s">
        <v>276</v>
      </c>
      <c s="5"/>
      <c s="5"/>
      <c s="5"/>
      <c s="35">
        <f>0+Q251</f>
      </c>
      <c r="O251">
        <f>0+R251</f>
      </c>
      <c r="Q251">
        <f>0+I252</f>
      </c>
      <c>
        <f>0+O252</f>
      </c>
    </row>
    <row r="252" spans="1:16" ht="12.75">
      <c r="A252" s="19" t="s">
        <v>35</v>
      </c>
      <c s="23" t="s">
        <v>473</v>
      </c>
      <c s="23" t="s">
        <v>278</v>
      </c>
      <c s="19" t="s">
        <v>37</v>
      </c>
      <c s="24" t="s">
        <v>279</v>
      </c>
      <c s="25" t="s">
        <v>198</v>
      </c>
      <c s="26">
        <v>30.657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38.25">
      <c r="A253" s="28" t="s">
        <v>40</v>
      </c>
      <c r="E253" s="29" t="s">
        <v>280</v>
      </c>
    </row>
    <row r="254" spans="1:5" ht="12.75">
      <c r="A254" s="30" t="s">
        <v>41</v>
      </c>
      <c r="E254" s="31" t="s">
        <v>37</v>
      </c>
    </row>
    <row r="255" spans="1:5" ht="12.75">
      <c r="A255" t="s">
        <v>42</v>
      </c>
      <c r="E25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0+O8+O85+O98+O111+O132+O141+O222+O239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560</v>
      </c>
      <c s="36">
        <f>0+I8+I85+I98+I111+I132+I141+I222+I239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560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4.6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25.5">
      <c r="A11" s="30" t="s">
        <v>41</v>
      </c>
      <c r="E11" s="31" t="s">
        <v>561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4.6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25.5">
      <c r="A15" s="30" t="s">
        <v>41</v>
      </c>
      <c r="E15" s="31" t="s">
        <v>561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20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12.75">
      <c r="A23" s="30" t="s">
        <v>41</v>
      </c>
      <c r="E23" s="31" t="s">
        <v>562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563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320</v>
      </c>
      <c s="19" t="s">
        <v>37</v>
      </c>
      <c s="24" t="s">
        <v>321</v>
      </c>
      <c s="25" t="s">
        <v>216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322</v>
      </c>
    </row>
    <row r="31" spans="1:5" ht="12.75">
      <c r="A31" s="30" t="s">
        <v>41</v>
      </c>
      <c r="E31" s="31" t="s">
        <v>564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324</v>
      </c>
      <c s="19" t="s">
        <v>37</v>
      </c>
      <c s="24" t="s">
        <v>325</v>
      </c>
      <c s="25" t="s">
        <v>216</v>
      </c>
      <c s="26">
        <v>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326</v>
      </c>
    </row>
    <row r="35" spans="1:5" ht="25.5">
      <c r="A35" s="30" t="s">
        <v>41</v>
      </c>
      <c r="E35" s="31" t="s">
        <v>565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328</v>
      </c>
      <c s="19" t="s">
        <v>37</v>
      </c>
      <c s="24" t="s">
        <v>329</v>
      </c>
      <c s="25" t="s">
        <v>163</v>
      </c>
      <c s="26">
        <v>8.297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330</v>
      </c>
    </row>
    <row r="39" spans="1:5" ht="63.75">
      <c r="A39" s="30" t="s">
        <v>41</v>
      </c>
      <c r="E39" s="37" t="s">
        <v>566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161</v>
      </c>
      <c s="19" t="s">
        <v>37</v>
      </c>
      <c s="24" t="s">
        <v>162</v>
      </c>
      <c s="25" t="s">
        <v>163</v>
      </c>
      <c s="26">
        <v>8.016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164</v>
      </c>
    </row>
    <row r="43" spans="1:5" ht="63.75">
      <c r="A43" s="30" t="s">
        <v>41</v>
      </c>
      <c r="E43" s="31" t="s">
        <v>567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166</v>
      </c>
      <c s="19" t="s">
        <v>37</v>
      </c>
      <c s="24" t="s">
        <v>167</v>
      </c>
      <c s="25" t="s">
        <v>163</v>
      </c>
      <c s="26">
        <v>4.008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168</v>
      </c>
    </row>
    <row r="47" spans="1:5" ht="12.75">
      <c r="A47" s="30" t="s">
        <v>41</v>
      </c>
      <c r="E47" s="31" t="s">
        <v>568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170</v>
      </c>
      <c s="19" t="s">
        <v>37</v>
      </c>
      <c s="24" t="s">
        <v>171</v>
      </c>
      <c s="25" t="s">
        <v>163</v>
      </c>
      <c s="26">
        <v>1.336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172</v>
      </c>
    </row>
    <row r="51" spans="1:5" ht="12.75">
      <c r="A51" s="30" t="s">
        <v>41</v>
      </c>
      <c r="E51" s="31" t="s">
        <v>569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174</v>
      </c>
      <c s="19" t="s">
        <v>37</v>
      </c>
      <c s="24" t="s">
        <v>175</v>
      </c>
      <c s="25" t="s">
        <v>163</v>
      </c>
      <c s="26">
        <v>1.336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176</v>
      </c>
    </row>
    <row r="55" spans="1:5" ht="12.75">
      <c r="A55" s="30" t="s">
        <v>41</v>
      </c>
      <c r="E55" s="31" t="s">
        <v>569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344</v>
      </c>
      <c s="19" t="s">
        <v>37</v>
      </c>
      <c s="24" t="s">
        <v>345</v>
      </c>
      <c s="25" t="s">
        <v>141</v>
      </c>
      <c s="26">
        <v>35.52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346</v>
      </c>
    </row>
    <row r="59" spans="1:5" ht="12.75">
      <c r="A59" s="30" t="s">
        <v>41</v>
      </c>
      <c r="E59" s="31" t="s">
        <v>570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349</v>
      </c>
      <c s="19" t="s">
        <v>37</v>
      </c>
      <c s="24" t="s">
        <v>350</v>
      </c>
      <c s="25" t="s">
        <v>141</v>
      </c>
      <c s="26">
        <v>35.52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351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192</v>
      </c>
      <c s="19" t="s">
        <v>37</v>
      </c>
      <c s="24" t="s">
        <v>193</v>
      </c>
      <c s="25" t="s">
        <v>163</v>
      </c>
      <c s="26">
        <v>13.36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194</v>
      </c>
    </row>
    <row r="67" spans="1:5" ht="89.25">
      <c r="A67" s="30" t="s">
        <v>41</v>
      </c>
      <c r="E67" s="37" t="s">
        <v>571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7.144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25.5">
      <c r="A71" s="30" t="s">
        <v>41</v>
      </c>
      <c r="E71" s="31" t="s">
        <v>572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4.551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12.75">
      <c r="A75" s="30" t="s">
        <v>41</v>
      </c>
      <c r="E75" s="31" t="s">
        <v>573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9.102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574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13.216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575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111</v>
      </c>
      <c s="23" t="s">
        <v>214</v>
      </c>
      <c s="19" t="s">
        <v>37</v>
      </c>
      <c s="24" t="s">
        <v>215</v>
      </c>
      <c s="25" t="s">
        <v>216</v>
      </c>
      <c s="26">
        <v>11.1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12.75">
      <c r="A88" s="30" t="s">
        <v>41</v>
      </c>
      <c r="E88" s="31" t="s">
        <v>576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114</v>
      </c>
      <c s="23" t="s">
        <v>219</v>
      </c>
      <c s="19" t="s">
        <v>37</v>
      </c>
      <c s="24" t="s">
        <v>220</v>
      </c>
      <c s="25" t="s">
        <v>141</v>
      </c>
      <c s="26">
        <v>12.21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577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119</v>
      </c>
      <c s="23" t="s">
        <v>223</v>
      </c>
      <c s="19" t="s">
        <v>37</v>
      </c>
      <c s="24" t="s">
        <v>224</v>
      </c>
      <c s="25" t="s">
        <v>141</v>
      </c>
      <c s="26">
        <v>14.463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131</v>
      </c>
      <c s="23" t="s">
        <v>226</v>
      </c>
      <c s="19" t="s">
        <v>37</v>
      </c>
      <c s="24" t="s">
        <v>227</v>
      </c>
      <c s="25" t="s">
        <v>216</v>
      </c>
      <c s="26">
        <v>11.1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122</v>
      </c>
      <c s="23" t="s">
        <v>228</v>
      </c>
      <c s="19" t="s">
        <v>37</v>
      </c>
      <c s="24" t="s">
        <v>229</v>
      </c>
      <c s="25" t="s">
        <v>163</v>
      </c>
      <c s="26">
        <v>1.665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12.75">
      <c r="A105" s="30" t="s">
        <v>41</v>
      </c>
      <c r="E105" s="31" t="s">
        <v>578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127</v>
      </c>
      <c s="23" t="s">
        <v>232</v>
      </c>
      <c s="19" t="s">
        <v>37</v>
      </c>
      <c s="24" t="s">
        <v>233</v>
      </c>
      <c s="25" t="s">
        <v>216</v>
      </c>
      <c s="26">
        <v>11.1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576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0+I112+I116+I120+I124+I128</f>
      </c>
      <c>
        <f>0+O112+O116+O120+O124+O128</f>
      </c>
    </row>
    <row r="112" spans="1:16" ht="12.75">
      <c r="A112" s="19" t="s">
        <v>35</v>
      </c>
      <c s="23" t="s">
        <v>96</v>
      </c>
      <c s="23" t="s">
        <v>579</v>
      </c>
      <c s="19" t="s">
        <v>37</v>
      </c>
      <c s="24" t="s">
        <v>580</v>
      </c>
      <c s="25" t="s">
        <v>141</v>
      </c>
      <c s="26">
        <v>4.6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581</v>
      </c>
    </row>
    <row r="114" spans="1:5" ht="25.5">
      <c r="A114" s="30" t="s">
        <v>41</v>
      </c>
      <c r="E114" s="31" t="s">
        <v>561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370</v>
      </c>
      <c s="19" t="s">
        <v>37</v>
      </c>
      <c s="24" t="s">
        <v>371</v>
      </c>
      <c s="25" t="s">
        <v>141</v>
      </c>
      <c s="26">
        <v>6.5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372</v>
      </c>
    </row>
    <row r="118" spans="1:5" ht="12.75">
      <c r="A118" s="30" t="s">
        <v>41</v>
      </c>
      <c r="E118" s="31" t="s">
        <v>582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374</v>
      </c>
      <c s="19" t="s">
        <v>37</v>
      </c>
      <c s="24" t="s">
        <v>375</v>
      </c>
      <c s="25" t="s">
        <v>141</v>
      </c>
      <c s="26">
        <v>6.5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376</v>
      </c>
    </row>
    <row r="122" spans="1:5" ht="12.75">
      <c r="A122" s="30" t="s">
        <v>41</v>
      </c>
      <c r="E122" s="31" t="s">
        <v>37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108</v>
      </c>
      <c s="23" t="s">
        <v>377</v>
      </c>
      <c s="19" t="s">
        <v>37</v>
      </c>
      <c s="24" t="s">
        <v>378</v>
      </c>
      <c s="25" t="s">
        <v>141</v>
      </c>
      <c s="26">
        <v>2.3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378</v>
      </c>
    </row>
    <row r="126" spans="1:5" ht="25.5">
      <c r="A126" s="30" t="s">
        <v>41</v>
      </c>
      <c r="E126" s="37" t="s">
        <v>583</v>
      </c>
    </row>
    <row r="127" spans="1:5" ht="12.75">
      <c r="A127" t="s">
        <v>42</v>
      </c>
      <c r="E127" s="29" t="s">
        <v>37</v>
      </c>
    </row>
    <row r="128" spans="1:16" ht="25.5">
      <c r="A128" s="19" t="s">
        <v>35</v>
      </c>
      <c s="23" t="s">
        <v>105</v>
      </c>
      <c s="23" t="s">
        <v>380</v>
      </c>
      <c s="19" t="s">
        <v>37</v>
      </c>
      <c s="24" t="s">
        <v>381</v>
      </c>
      <c s="25" t="s">
        <v>141</v>
      </c>
      <c s="26">
        <v>4.6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51">
      <c r="A129" s="28" t="s">
        <v>40</v>
      </c>
      <c r="E129" s="29" t="s">
        <v>382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8" ht="12.75" customHeight="1">
      <c r="A132" s="5" t="s">
        <v>33</v>
      </c>
      <c s="5"/>
      <c s="34" t="s">
        <v>245</v>
      </c>
      <c s="5"/>
      <c s="21" t="s">
        <v>246</v>
      </c>
      <c s="5"/>
      <c s="5"/>
      <c s="5"/>
      <c s="35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486</v>
      </c>
      <c s="23" t="s">
        <v>248</v>
      </c>
      <c s="19" t="s">
        <v>37</v>
      </c>
      <c s="24" t="s">
        <v>249</v>
      </c>
      <c s="25" t="s">
        <v>216</v>
      </c>
      <c s="26">
        <v>11.1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249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435</v>
      </c>
      <c s="23" t="s">
        <v>251</v>
      </c>
      <c s="19" t="s">
        <v>37</v>
      </c>
      <c s="24" t="s">
        <v>252</v>
      </c>
      <c s="25" t="s">
        <v>216</v>
      </c>
      <c s="26">
        <v>11.1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253</v>
      </c>
    </row>
    <row r="139" spans="1:5" ht="12.75">
      <c r="A139" s="30" t="s">
        <v>41</v>
      </c>
      <c r="E139" s="31" t="s">
        <v>576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60</v>
      </c>
      <c s="5"/>
      <c s="21" t="s">
        <v>254</v>
      </c>
      <c s="5"/>
      <c s="5"/>
      <c s="5"/>
      <c s="35">
        <f>0+Q141</f>
      </c>
      <c r="O141">
        <f>0+R141</f>
      </c>
      <c r="Q141">
        <f>0+I142+I146+I150+I154+I158+I162+I166+I170+I174+I178+I182+I186+I190+I194+I198+I202+I206+I210+I214+I218</f>
      </c>
      <c>
        <f>0+O142+O146+O150+O154+O158+O162+O166+O170+O174+O178+O182+O186+O190+O194+O198+O202+O206+O210+O214+O218</f>
      </c>
    </row>
    <row r="142" spans="1:16" ht="12.75">
      <c r="A142" s="19" t="s">
        <v>35</v>
      </c>
      <c s="23" t="s">
        <v>272</v>
      </c>
      <c s="23" t="s">
        <v>387</v>
      </c>
      <c s="19" t="s">
        <v>37</v>
      </c>
      <c s="24" t="s">
        <v>584</v>
      </c>
      <c s="25" t="s">
        <v>216</v>
      </c>
      <c s="26">
        <v>11.267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584</v>
      </c>
    </row>
    <row r="144" spans="1:5" ht="25.5">
      <c r="A144" s="30" t="s">
        <v>41</v>
      </c>
      <c r="E144" s="31" t="s">
        <v>585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465</v>
      </c>
      <c s="23" t="s">
        <v>586</v>
      </c>
      <c s="19" t="s">
        <v>37</v>
      </c>
      <c s="24" t="s">
        <v>587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587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247</v>
      </c>
      <c s="23" t="s">
        <v>391</v>
      </c>
      <c s="19" t="s">
        <v>37</v>
      </c>
      <c s="24" t="s">
        <v>392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392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386</v>
      </c>
      <c s="23" t="s">
        <v>394</v>
      </c>
      <c s="19" t="s">
        <v>37</v>
      </c>
      <c s="24" t="s">
        <v>395</v>
      </c>
      <c s="25" t="s">
        <v>47</v>
      </c>
      <c s="26">
        <v>2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395</v>
      </c>
    </row>
    <row r="156" spans="1:5" ht="51">
      <c r="A156" s="30" t="s">
        <v>41</v>
      </c>
      <c r="E156" s="31" t="s">
        <v>588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461</v>
      </c>
      <c s="23" t="s">
        <v>398</v>
      </c>
      <c s="19" t="s">
        <v>37</v>
      </c>
      <c s="24" t="s">
        <v>399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399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250</v>
      </c>
      <c s="23" t="s">
        <v>401</v>
      </c>
      <c s="19" t="s">
        <v>37</v>
      </c>
      <c s="24" t="s">
        <v>402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402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258</v>
      </c>
      <c s="23" t="s">
        <v>589</v>
      </c>
      <c s="19" t="s">
        <v>37</v>
      </c>
      <c s="24" t="s">
        <v>590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591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390</v>
      </c>
      <c s="23" t="s">
        <v>407</v>
      </c>
      <c s="19" t="s">
        <v>37</v>
      </c>
      <c s="24" t="s">
        <v>408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408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393</v>
      </c>
      <c s="23" t="s">
        <v>417</v>
      </c>
      <c s="19" t="s">
        <v>37</v>
      </c>
      <c s="24" t="s">
        <v>418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418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397</v>
      </c>
      <c s="23" t="s">
        <v>423</v>
      </c>
      <c s="19" t="s">
        <v>37</v>
      </c>
      <c s="24" t="s">
        <v>424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424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419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427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444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437</v>
      </c>
    </row>
    <row r="188" spans="1:5" ht="12.75">
      <c r="A188" s="30" t="s">
        <v>41</v>
      </c>
      <c r="E188" s="31" t="s">
        <v>592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134</v>
      </c>
      <c s="23" t="s">
        <v>593</v>
      </c>
      <c s="19" t="s">
        <v>37</v>
      </c>
      <c s="24" t="s">
        <v>594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38.25">
      <c r="A191" s="28" t="s">
        <v>40</v>
      </c>
      <c r="E191" s="29" t="s">
        <v>595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268</v>
      </c>
      <c s="23" t="s">
        <v>462</v>
      </c>
      <c s="19" t="s">
        <v>37</v>
      </c>
      <c s="24" t="s">
        <v>463</v>
      </c>
      <c s="25" t="s">
        <v>216</v>
      </c>
      <c s="26">
        <v>11.1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464</v>
      </c>
    </row>
    <row r="196" spans="1:5" ht="12.75">
      <c r="A196" s="30" t="s">
        <v>41</v>
      </c>
      <c r="E196" s="31" t="s">
        <v>576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277</v>
      </c>
      <c s="23" t="s">
        <v>466</v>
      </c>
      <c s="19" t="s">
        <v>37</v>
      </c>
      <c s="24" t="s">
        <v>467</v>
      </c>
      <c s="25" t="s">
        <v>47</v>
      </c>
      <c s="26">
        <v>4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468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400</v>
      </c>
      <c s="23" t="s">
        <v>478</v>
      </c>
      <c s="19" t="s">
        <v>37</v>
      </c>
      <c s="24" t="s">
        <v>479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38.25">
      <c r="A203" s="28" t="s">
        <v>40</v>
      </c>
      <c r="E203" s="29" t="s">
        <v>480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454</v>
      </c>
      <c s="23" t="s">
        <v>482</v>
      </c>
      <c s="19" t="s">
        <v>37</v>
      </c>
      <c s="24" t="s">
        <v>483</v>
      </c>
      <c s="25" t="s">
        <v>216</v>
      </c>
      <c s="26">
        <v>11.1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484</v>
      </c>
    </row>
    <row r="208" spans="1:5" ht="12.75">
      <c r="A208" s="30" t="s">
        <v>41</v>
      </c>
      <c r="E208" s="31" t="s">
        <v>576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441</v>
      </c>
      <c s="23" t="s">
        <v>273</v>
      </c>
      <c s="19" t="s">
        <v>37</v>
      </c>
      <c s="24" t="s">
        <v>274</v>
      </c>
      <c s="25" t="s">
        <v>216</v>
      </c>
      <c s="26">
        <v>11.1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274</v>
      </c>
    </row>
    <row r="212" spans="1:5" ht="12.75">
      <c r="A212" s="30" t="s">
        <v>41</v>
      </c>
      <c r="E212" s="31" t="s">
        <v>576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469</v>
      </c>
      <c s="23" t="s">
        <v>487</v>
      </c>
      <c s="19" t="s">
        <v>37</v>
      </c>
      <c s="24" t="s">
        <v>488</v>
      </c>
      <c s="25" t="s">
        <v>47</v>
      </c>
      <c s="26">
        <v>8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403</v>
      </c>
      <c s="23" t="s">
        <v>490</v>
      </c>
      <c s="19" t="s">
        <v>37</v>
      </c>
      <c s="24" t="s">
        <v>491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491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8" ht="12.75" customHeight="1">
      <c r="A222" s="5" t="s">
        <v>33</v>
      </c>
      <c s="5"/>
      <c s="34" t="s">
        <v>30</v>
      </c>
      <c s="5"/>
      <c s="21" t="s">
        <v>34</v>
      </c>
      <c s="5"/>
      <c s="5"/>
      <c s="5"/>
      <c s="35">
        <f>0+Q222</f>
      </c>
      <c r="O222">
        <f>0+R222</f>
      </c>
      <c r="Q222">
        <f>0+I223+I227+I231+I235</f>
      </c>
      <c>
        <f>0+O223+O227+O231+O235</f>
      </c>
    </row>
    <row r="223" spans="1:16" ht="12.75">
      <c r="A223" s="19" t="s">
        <v>35</v>
      </c>
      <c s="23" t="s">
        <v>406</v>
      </c>
      <c s="23" t="s">
        <v>496</v>
      </c>
      <c s="19" t="s">
        <v>37</v>
      </c>
      <c s="24" t="s">
        <v>497</v>
      </c>
      <c s="25" t="s">
        <v>216</v>
      </c>
      <c s="26">
        <v>1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12.75">
      <c r="A224" s="28" t="s">
        <v>40</v>
      </c>
      <c r="E224" s="29" t="s">
        <v>497</v>
      </c>
    </row>
    <row r="225" spans="1:5" ht="12.75">
      <c r="A225" s="30" t="s">
        <v>41</v>
      </c>
      <c r="E225" s="31" t="s">
        <v>37</v>
      </c>
    </row>
    <row r="226" spans="1:5" ht="12.75">
      <c r="A226" t="s">
        <v>42</v>
      </c>
      <c r="E226" s="29" t="s">
        <v>37</v>
      </c>
    </row>
    <row r="227" spans="1:16" ht="12.75">
      <c r="A227" s="19" t="s">
        <v>35</v>
      </c>
      <c s="23" t="s">
        <v>477</v>
      </c>
      <c s="23" t="s">
        <v>499</v>
      </c>
      <c s="19" t="s">
        <v>37</v>
      </c>
      <c s="24" t="s">
        <v>500</v>
      </c>
      <c s="25" t="s">
        <v>216</v>
      </c>
      <c s="26">
        <v>4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501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422</v>
      </c>
      <c s="23" t="s">
        <v>503</v>
      </c>
      <c s="19" t="s">
        <v>37</v>
      </c>
      <c s="24" t="s">
        <v>504</v>
      </c>
      <c s="25" t="s">
        <v>216</v>
      </c>
      <c s="26">
        <v>4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51">
      <c r="A232" s="28" t="s">
        <v>40</v>
      </c>
      <c r="E232" s="29" t="s">
        <v>505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25.5">
      <c r="A235" s="19" t="s">
        <v>35</v>
      </c>
      <c s="23" t="s">
        <v>416</v>
      </c>
      <c s="23" t="s">
        <v>507</v>
      </c>
      <c s="19" t="s">
        <v>37</v>
      </c>
      <c s="24" t="s">
        <v>508</v>
      </c>
      <c s="25" t="s">
        <v>141</v>
      </c>
      <c s="26">
        <v>4.6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38.25">
      <c r="A236" s="28" t="s">
        <v>40</v>
      </c>
      <c r="E236" s="29" t="s">
        <v>509</v>
      </c>
    </row>
    <row r="237" spans="1:5" ht="25.5">
      <c r="A237" s="30" t="s">
        <v>41</v>
      </c>
      <c r="E237" s="31" t="s">
        <v>561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275</v>
      </c>
      <c s="5"/>
      <c s="21" t="s">
        <v>276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431</v>
      </c>
      <c s="23" t="s">
        <v>278</v>
      </c>
      <c s="19" t="s">
        <v>37</v>
      </c>
      <c s="24" t="s">
        <v>279</v>
      </c>
      <c s="25" t="s">
        <v>198</v>
      </c>
      <c s="26">
        <v>29.77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280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0+O8+O113+O126+O139+O152+O173+O310+O331+O336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596</v>
      </c>
      <c s="36">
        <f>0+I8+I113+I126+I139+I152+I173+I310+I331+I336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596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26.37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114.75">
      <c r="A11" s="30" t="s">
        <v>41</v>
      </c>
      <c r="E11" s="37" t="s">
        <v>597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26.37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114.75">
      <c r="A15" s="30" t="s">
        <v>41</v>
      </c>
      <c r="E15" s="37" t="s">
        <v>597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400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598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599</v>
      </c>
      <c s="19" t="s">
        <v>37</v>
      </c>
      <c s="24" t="s">
        <v>600</v>
      </c>
      <c s="25" t="s">
        <v>153</v>
      </c>
      <c s="26">
        <v>1320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601</v>
      </c>
    </row>
    <row r="27" spans="1:5" ht="25.5">
      <c r="A27" s="30" t="s">
        <v>41</v>
      </c>
      <c r="E27" s="37" t="s">
        <v>602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80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603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604</v>
      </c>
      <c s="19" t="s">
        <v>37</v>
      </c>
      <c s="24" t="s">
        <v>605</v>
      </c>
      <c s="25" t="s">
        <v>158</v>
      </c>
      <c s="26">
        <v>110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606</v>
      </c>
    </row>
    <row r="35" spans="1:5" ht="12.75">
      <c r="A35" s="30" t="s">
        <v>41</v>
      </c>
      <c r="E35" s="31" t="s">
        <v>607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608</v>
      </c>
      <c s="19" t="s">
        <v>37</v>
      </c>
      <c s="24" t="s">
        <v>609</v>
      </c>
      <c s="25" t="s">
        <v>216</v>
      </c>
      <c s="26">
        <v>1.8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610</v>
      </c>
    </row>
    <row r="39" spans="1:5" ht="25.5">
      <c r="A39" s="30" t="s">
        <v>41</v>
      </c>
      <c r="E39" s="31" t="s">
        <v>611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612</v>
      </c>
      <c s="19" t="s">
        <v>37</v>
      </c>
      <c s="24" t="s">
        <v>613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614</v>
      </c>
    </row>
    <row r="43" spans="1:5" ht="12.75">
      <c r="A43" s="30" t="s">
        <v>41</v>
      </c>
      <c r="E43" s="31" t="s">
        <v>615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1.8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611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6.417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89.25">
      <c r="A51" s="30" t="s">
        <v>41</v>
      </c>
      <c r="E51" s="37" t="s">
        <v>616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332</v>
      </c>
      <c s="19" t="s">
        <v>37</v>
      </c>
      <c s="24" t="s">
        <v>333</v>
      </c>
      <c s="25" t="s">
        <v>163</v>
      </c>
      <c s="26">
        <v>213.429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334</v>
      </c>
    </row>
    <row r="55" spans="1:5" ht="318.75">
      <c r="A55" s="30" t="s">
        <v>41</v>
      </c>
      <c r="E55" s="37" t="s">
        <v>617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618</v>
      </c>
      <c s="19" t="s">
        <v>37</v>
      </c>
      <c s="24" t="s">
        <v>619</v>
      </c>
      <c s="25" t="s">
        <v>163</v>
      </c>
      <c s="26">
        <v>106.715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620</v>
      </c>
    </row>
    <row r="59" spans="1:5" ht="12.75">
      <c r="A59" s="30" t="s">
        <v>41</v>
      </c>
      <c r="E59" s="31" t="s">
        <v>621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340</v>
      </c>
      <c s="19" t="s">
        <v>37</v>
      </c>
      <c s="24" t="s">
        <v>341</v>
      </c>
      <c s="25" t="s">
        <v>163</v>
      </c>
      <c s="26">
        <v>35.572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342</v>
      </c>
    </row>
    <row r="63" spans="1:5" ht="12.75">
      <c r="A63" s="30" t="s">
        <v>41</v>
      </c>
      <c r="E63" s="31" t="s">
        <v>622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35.572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622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623</v>
      </c>
      <c s="19" t="s">
        <v>37</v>
      </c>
      <c s="24" t="s">
        <v>624</v>
      </c>
      <c s="25" t="s">
        <v>141</v>
      </c>
      <c s="26">
        <v>47.04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625</v>
      </c>
    </row>
    <row r="71" spans="1:5" ht="51">
      <c r="A71" s="30" t="s">
        <v>41</v>
      </c>
      <c r="E71" s="37" t="s">
        <v>626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177</v>
      </c>
      <c s="19" t="s">
        <v>37</v>
      </c>
      <c s="24" t="s">
        <v>178</v>
      </c>
      <c s="25" t="s">
        <v>141</v>
      </c>
      <c s="26">
        <v>192.155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179</v>
      </c>
    </row>
    <row r="75" spans="1:5" ht="51">
      <c r="A75" s="30" t="s">
        <v>41</v>
      </c>
      <c r="E75" s="37" t="s">
        <v>627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628</v>
      </c>
      <c s="19" t="s">
        <v>37</v>
      </c>
      <c s="24" t="s">
        <v>629</v>
      </c>
      <c s="25" t="s">
        <v>141</v>
      </c>
      <c s="26">
        <v>47.04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630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181</v>
      </c>
      <c s="19" t="s">
        <v>37</v>
      </c>
      <c s="24" t="s">
        <v>182</v>
      </c>
      <c s="25" t="s">
        <v>141</v>
      </c>
      <c s="26">
        <v>192.155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183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213.429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631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142.286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632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355.716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633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200</v>
      </c>
      <c s="19" t="s">
        <v>37</v>
      </c>
      <c s="24" t="s">
        <v>201</v>
      </c>
      <c s="25" t="s">
        <v>163</v>
      </c>
      <c s="26">
        <v>211.833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202</v>
      </c>
    </row>
    <row r="99" spans="1:5" ht="25.5">
      <c r="A99" s="30" t="s">
        <v>41</v>
      </c>
      <c r="E99" s="31" t="s">
        <v>634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635</v>
      </c>
      <c s="19" t="s">
        <v>37</v>
      </c>
      <c s="24" t="s">
        <v>636</v>
      </c>
      <c s="25" t="s">
        <v>163</v>
      </c>
      <c s="26">
        <v>80.419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38.25">
      <c r="A102" s="28" t="s">
        <v>40</v>
      </c>
      <c r="E102" s="29" t="s">
        <v>637</v>
      </c>
    </row>
    <row r="103" spans="1:5" ht="51">
      <c r="A103" s="30" t="s">
        <v>41</v>
      </c>
      <c r="E103" s="31" t="s">
        <v>638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639</v>
      </c>
      <c s="19" t="s">
        <v>37</v>
      </c>
      <c s="24" t="s">
        <v>640</v>
      </c>
      <c s="25" t="s">
        <v>198</v>
      </c>
      <c s="26">
        <v>160.838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640</v>
      </c>
    </row>
    <row r="107" spans="1:5" ht="12.75">
      <c r="A107" s="30" t="s">
        <v>41</v>
      </c>
      <c r="E107" s="31" t="s">
        <v>641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108</v>
      </c>
      <c s="23" t="s">
        <v>210</v>
      </c>
      <c s="19" t="s">
        <v>37</v>
      </c>
      <c s="24" t="s">
        <v>211</v>
      </c>
      <c s="25" t="s">
        <v>198</v>
      </c>
      <c s="26">
        <v>391.891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211</v>
      </c>
    </row>
    <row r="111" spans="1:5" ht="12.75">
      <c r="A111" s="30" t="s">
        <v>41</v>
      </c>
      <c r="E111" s="31" t="s">
        <v>642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213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258</v>
      </c>
      <c s="23" t="s">
        <v>214</v>
      </c>
      <c s="19" t="s">
        <v>37</v>
      </c>
      <c s="24" t="s">
        <v>215</v>
      </c>
      <c s="25" t="s">
        <v>216</v>
      </c>
      <c s="26">
        <v>54.9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51">
      <c r="A116" s="30" t="s">
        <v>41</v>
      </c>
      <c r="E116" s="31" t="s">
        <v>643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268</v>
      </c>
      <c s="23" t="s">
        <v>219</v>
      </c>
      <c s="19" t="s">
        <v>37</v>
      </c>
      <c s="24" t="s">
        <v>220</v>
      </c>
      <c s="25" t="s">
        <v>141</v>
      </c>
      <c s="26">
        <v>51.15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644</v>
      </c>
    </row>
    <row r="120" spans="1:5" ht="51">
      <c r="A120" s="30" t="s">
        <v>41</v>
      </c>
      <c r="E120" s="31" t="s">
        <v>645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272</v>
      </c>
      <c s="23" t="s">
        <v>223</v>
      </c>
      <c s="19" t="s">
        <v>37</v>
      </c>
      <c s="24" t="s">
        <v>224</v>
      </c>
      <c s="25" t="s">
        <v>141</v>
      </c>
      <c s="26">
        <v>60.587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224</v>
      </c>
    </row>
    <row r="124" spans="1:5" ht="25.5">
      <c r="A124" s="30" t="s">
        <v>41</v>
      </c>
      <c r="E124" s="31" t="s">
        <v>646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647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12.75">
      <c r="A127" s="19" t="s">
        <v>35</v>
      </c>
      <c s="23" t="s">
        <v>277</v>
      </c>
      <c s="23" t="s">
        <v>648</v>
      </c>
      <c s="19" t="s">
        <v>37</v>
      </c>
      <c s="24" t="s">
        <v>649</v>
      </c>
      <c s="25" t="s">
        <v>163</v>
      </c>
      <c s="26">
        <v>10.475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25.5">
      <c r="A128" s="28" t="s">
        <v>40</v>
      </c>
      <c r="E128" s="29" t="s">
        <v>650</v>
      </c>
    </row>
    <row r="129" spans="1:5" ht="102">
      <c r="A129" s="30" t="s">
        <v>41</v>
      </c>
      <c r="E129" s="37" t="s">
        <v>651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250</v>
      </c>
      <c s="23" t="s">
        <v>652</v>
      </c>
      <c s="19" t="s">
        <v>37</v>
      </c>
      <c s="24" t="s">
        <v>653</v>
      </c>
      <c s="25" t="s">
        <v>163</v>
      </c>
      <c s="26">
        <v>13.155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76.5">
      <c r="A133" s="30" t="s">
        <v>41</v>
      </c>
      <c r="E133" s="37" t="s">
        <v>654</v>
      </c>
    </row>
    <row r="134" spans="1:5" ht="12.75">
      <c r="A134" t="s">
        <v>42</v>
      </c>
      <c r="E134" s="29" t="s">
        <v>37</v>
      </c>
    </row>
    <row r="135" spans="1:16" ht="12.75">
      <c r="A135" s="19" t="s">
        <v>35</v>
      </c>
      <c s="23" t="s">
        <v>247</v>
      </c>
      <c s="23" t="s">
        <v>655</v>
      </c>
      <c s="19" t="s">
        <v>37</v>
      </c>
      <c s="24" t="s">
        <v>656</v>
      </c>
      <c s="25" t="s">
        <v>216</v>
      </c>
      <c s="26">
        <v>195.2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12.75">
      <c r="A136" s="28" t="s">
        <v>40</v>
      </c>
      <c r="E136" s="29" t="s">
        <v>657</v>
      </c>
    </row>
    <row r="137" spans="1:5" ht="12.75">
      <c r="A137" s="30" t="s">
        <v>41</v>
      </c>
      <c r="E137" s="31" t="s">
        <v>37</v>
      </c>
    </row>
    <row r="138" spans="1:5" ht="12.75">
      <c r="A138" t="s">
        <v>42</v>
      </c>
      <c r="E138" s="29" t="s">
        <v>37</v>
      </c>
    </row>
    <row r="139" spans="1:18" ht="12.75" customHeight="1">
      <c r="A139" s="5" t="s">
        <v>33</v>
      </c>
      <c s="5"/>
      <c s="34" t="s">
        <v>24</v>
      </c>
      <c s="5"/>
      <c s="21" t="s">
        <v>225</v>
      </c>
      <c s="5"/>
      <c s="5"/>
      <c s="5"/>
      <c s="35">
        <f>0+Q139</f>
      </c>
      <c r="O139">
        <f>0+R139</f>
      </c>
      <c r="Q139">
        <f>0+I140+I144+I148</f>
      </c>
      <c>
        <f>0+O140+O144+O148</f>
      </c>
    </row>
    <row r="140" spans="1:16" ht="12.75">
      <c r="A140" s="19" t="s">
        <v>35</v>
      </c>
      <c s="23" t="s">
        <v>461</v>
      </c>
      <c s="23" t="s">
        <v>228</v>
      </c>
      <c s="19" t="s">
        <v>37</v>
      </c>
      <c s="24" t="s">
        <v>229</v>
      </c>
      <c s="25" t="s">
        <v>163</v>
      </c>
      <c s="26">
        <v>18.684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230</v>
      </c>
    </row>
    <row r="142" spans="1:5" ht="280.5">
      <c r="A142" s="30" t="s">
        <v>41</v>
      </c>
      <c r="E142" s="37" t="s">
        <v>658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386</v>
      </c>
      <c s="23" t="s">
        <v>659</v>
      </c>
      <c s="19" t="s">
        <v>37</v>
      </c>
      <c s="24" t="s">
        <v>660</v>
      </c>
      <c s="25" t="s">
        <v>163</v>
      </c>
      <c s="26">
        <v>1.8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661</v>
      </c>
    </row>
    <row r="146" spans="1:5" ht="38.25">
      <c r="A146" s="30" t="s">
        <v>41</v>
      </c>
      <c r="E146" s="37" t="s">
        <v>662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465</v>
      </c>
      <c s="23" t="s">
        <v>663</v>
      </c>
      <c s="19" t="s">
        <v>37</v>
      </c>
      <c s="24" t="s">
        <v>664</v>
      </c>
      <c s="25" t="s">
        <v>163</v>
      </c>
      <c s="26">
        <v>44.779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665</v>
      </c>
    </row>
    <row r="150" spans="1:5" ht="51">
      <c r="A150" s="30" t="s">
        <v>41</v>
      </c>
      <c r="E150" s="31" t="s">
        <v>666</v>
      </c>
    </row>
    <row r="151" spans="1:5" ht="12.75">
      <c r="A151" t="s">
        <v>42</v>
      </c>
      <c r="E151" s="29" t="s">
        <v>37</v>
      </c>
    </row>
    <row r="152" spans="1:18" ht="12.75" customHeight="1">
      <c r="A152" s="5" t="s">
        <v>33</v>
      </c>
      <c s="5"/>
      <c s="34" t="s">
        <v>26</v>
      </c>
      <c s="5"/>
      <c s="21" t="s">
        <v>235</v>
      </c>
      <c s="5"/>
      <c s="5"/>
      <c s="5"/>
      <c s="35">
        <f>0+Q152</f>
      </c>
      <c r="O152">
        <f>0+R152</f>
      </c>
      <c r="Q152">
        <f>0+I153+I157+I161+I165+I169</f>
      </c>
      <c>
        <f>0+O153+O157+O161+O165+O169</f>
      </c>
    </row>
    <row r="153" spans="1:16" ht="12.75">
      <c r="A153" s="19" t="s">
        <v>35</v>
      </c>
      <c s="23" t="s">
        <v>119</v>
      </c>
      <c s="23" t="s">
        <v>579</v>
      </c>
      <c s="19" t="s">
        <v>37</v>
      </c>
      <c s="24" t="s">
        <v>580</v>
      </c>
      <c s="25" t="s">
        <v>141</v>
      </c>
      <c s="26">
        <v>26.37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581</v>
      </c>
    </row>
    <row r="155" spans="1:5" ht="114.75">
      <c r="A155" s="30" t="s">
        <v>41</v>
      </c>
      <c r="E155" s="37" t="s">
        <v>597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122</v>
      </c>
      <c s="23" t="s">
        <v>370</v>
      </c>
      <c s="19" t="s">
        <v>37</v>
      </c>
      <c s="24" t="s">
        <v>371</v>
      </c>
      <c s="25" t="s">
        <v>141</v>
      </c>
      <c s="26">
        <v>163.71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372</v>
      </c>
    </row>
    <row r="159" spans="1:5" ht="255">
      <c r="A159" s="30" t="s">
        <v>41</v>
      </c>
      <c r="E159" s="37" t="s">
        <v>667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127</v>
      </c>
      <c s="23" t="s">
        <v>374</v>
      </c>
      <c s="19" t="s">
        <v>37</v>
      </c>
      <c s="24" t="s">
        <v>375</v>
      </c>
      <c s="25" t="s">
        <v>141</v>
      </c>
      <c s="26">
        <v>163.71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376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134</v>
      </c>
      <c s="23" t="s">
        <v>377</v>
      </c>
      <c s="19" t="s">
        <v>37</v>
      </c>
      <c s="24" t="s">
        <v>378</v>
      </c>
      <c s="25" t="s">
        <v>141</v>
      </c>
      <c s="26">
        <v>13.185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378</v>
      </c>
    </row>
    <row r="167" spans="1:5" ht="25.5">
      <c r="A167" s="30" t="s">
        <v>41</v>
      </c>
      <c r="E167" s="37" t="s">
        <v>668</v>
      </c>
    </row>
    <row r="168" spans="1:5" ht="12.75">
      <c r="A168" t="s">
        <v>42</v>
      </c>
      <c r="E168" s="29" t="s">
        <v>37</v>
      </c>
    </row>
    <row r="169" spans="1:16" ht="25.5">
      <c r="A169" s="19" t="s">
        <v>35</v>
      </c>
      <c s="23" t="s">
        <v>131</v>
      </c>
      <c s="23" t="s">
        <v>380</v>
      </c>
      <c s="19" t="s">
        <v>37</v>
      </c>
      <c s="24" t="s">
        <v>381</v>
      </c>
      <c s="25" t="s">
        <v>141</v>
      </c>
      <c s="26">
        <v>26.37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51">
      <c r="A170" s="28" t="s">
        <v>40</v>
      </c>
      <c r="E170" s="29" t="s">
        <v>382</v>
      </c>
    </row>
    <row r="171" spans="1:5" ht="114.75">
      <c r="A171" s="30" t="s">
        <v>41</v>
      </c>
      <c r="E171" s="37" t="s">
        <v>597</v>
      </c>
    </row>
    <row r="172" spans="1:5" ht="12.75">
      <c r="A172" t="s">
        <v>42</v>
      </c>
      <c r="E172" s="29" t="s">
        <v>37</v>
      </c>
    </row>
    <row r="173" spans="1:18" ht="12.75" customHeight="1">
      <c r="A173" s="5" t="s">
        <v>33</v>
      </c>
      <c s="5"/>
      <c s="34" t="s">
        <v>60</v>
      </c>
      <c s="5"/>
      <c s="21" t="s">
        <v>254</v>
      </c>
      <c s="5"/>
      <c s="5"/>
      <c s="5"/>
      <c s="35">
        <f>0+Q173</f>
      </c>
      <c r="O173">
        <f>0+R173</f>
      </c>
      <c r="Q173">
        <f>0+I174+I178+I182+I186+I190+I194+I198+I202+I206+I210+I214+I218+I222+I226+I230+I234+I238+I242+I246+I250+I254+I258+I262+I266+I270+I274+I278+I282+I286+I290+I294+I298+I302+I306</f>
      </c>
      <c>
        <f>0+O174+O178+O182+O186+O190+O194+O198+O202+O206+O210+O214+O218+O222+O226+O230+O234+O238+O242+O246+O250+O254+O258+O262+O266+O270+O274+O278+O282+O286+O290+O294+O298+O302+O306</f>
      </c>
    </row>
    <row r="174" spans="1:16" ht="12.75">
      <c r="A174" s="19" t="s">
        <v>35</v>
      </c>
      <c s="23" t="s">
        <v>403</v>
      </c>
      <c s="23" t="s">
        <v>669</v>
      </c>
      <c s="19" t="s">
        <v>37</v>
      </c>
      <c s="24" t="s">
        <v>670</v>
      </c>
      <c s="25" t="s">
        <v>47</v>
      </c>
      <c s="26">
        <v>10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671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422</v>
      </c>
      <c s="23" t="s">
        <v>672</v>
      </c>
      <c s="19" t="s">
        <v>37</v>
      </c>
      <c s="24" t="s">
        <v>673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674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383</v>
      </c>
      <c s="23" t="s">
        <v>675</v>
      </c>
      <c s="19" t="s">
        <v>37</v>
      </c>
      <c s="24" t="s">
        <v>676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676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510</v>
      </c>
      <c s="23" t="s">
        <v>677</v>
      </c>
      <c s="19" t="s">
        <v>37</v>
      </c>
      <c s="24" t="s">
        <v>678</v>
      </c>
      <c s="25" t="s">
        <v>47</v>
      </c>
      <c s="26">
        <v>8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492</v>
      </c>
      <c s="23" t="s">
        <v>679</v>
      </c>
      <c s="19" t="s">
        <v>37</v>
      </c>
      <c s="24" t="s">
        <v>680</v>
      </c>
      <c s="25" t="s">
        <v>216</v>
      </c>
      <c s="26">
        <v>24.5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41</v>
      </c>
      <c r="E192" s="31" t="s">
        <v>681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428</v>
      </c>
      <c s="23" t="s">
        <v>682</v>
      </c>
      <c s="19" t="s">
        <v>37</v>
      </c>
      <c s="24" t="s">
        <v>683</v>
      </c>
      <c s="25" t="s">
        <v>216</v>
      </c>
      <c s="26">
        <v>19.6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37</v>
      </c>
    </row>
    <row r="196" spans="1:5" ht="12.75">
      <c r="A196" s="30" t="s">
        <v>41</v>
      </c>
      <c r="E196" s="31" t="s">
        <v>684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447</v>
      </c>
      <c s="23" t="s">
        <v>685</v>
      </c>
      <c s="19" t="s">
        <v>37</v>
      </c>
      <c s="24" t="s">
        <v>686</v>
      </c>
      <c s="25" t="s">
        <v>47</v>
      </c>
      <c s="26">
        <v>8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686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435</v>
      </c>
      <c s="23" t="s">
        <v>687</v>
      </c>
      <c s="19" t="s">
        <v>37</v>
      </c>
      <c s="24" t="s">
        <v>688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688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486</v>
      </c>
      <c s="23" t="s">
        <v>689</v>
      </c>
      <c s="19" t="s">
        <v>37</v>
      </c>
      <c s="24" t="s">
        <v>690</v>
      </c>
      <c s="25" t="s">
        <v>47</v>
      </c>
      <c s="26">
        <v>7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690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413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692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477</v>
      </c>
      <c s="23" t="s">
        <v>693</v>
      </c>
      <c s="19" t="s">
        <v>37</v>
      </c>
      <c s="24" t="s">
        <v>694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694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419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696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406</v>
      </c>
      <c s="23" t="s">
        <v>697</v>
      </c>
      <c s="19" t="s">
        <v>37</v>
      </c>
      <c s="24" t="s">
        <v>698</v>
      </c>
      <c s="25" t="s">
        <v>47</v>
      </c>
      <c s="26">
        <v>6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698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416</v>
      </c>
      <c s="23" t="s">
        <v>699</v>
      </c>
      <c s="19" t="s">
        <v>37</v>
      </c>
      <c s="24" t="s">
        <v>700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481</v>
      </c>
      <c s="23" t="s">
        <v>701</v>
      </c>
      <c s="19" t="s">
        <v>37</v>
      </c>
      <c s="24" t="s">
        <v>702</v>
      </c>
      <c s="25" t="s">
        <v>47</v>
      </c>
      <c s="26">
        <v>7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702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489</v>
      </c>
      <c s="23" t="s">
        <v>703</v>
      </c>
      <c s="19" t="s">
        <v>37</v>
      </c>
      <c s="24" t="s">
        <v>704</v>
      </c>
      <c s="25" t="s">
        <v>47</v>
      </c>
      <c s="26">
        <v>7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705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473</v>
      </c>
      <c s="23" t="s">
        <v>706</v>
      </c>
      <c s="19" t="s">
        <v>37</v>
      </c>
      <c s="24" t="s">
        <v>707</v>
      </c>
      <c s="25" t="s">
        <v>47</v>
      </c>
      <c s="26">
        <v>17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707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425</v>
      </c>
      <c s="23" t="s">
        <v>708</v>
      </c>
      <c s="19" t="s">
        <v>37</v>
      </c>
      <c s="24" t="s">
        <v>709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710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390</v>
      </c>
      <c s="23" t="s">
        <v>711</v>
      </c>
      <c s="19" t="s">
        <v>37</v>
      </c>
      <c s="24" t="s">
        <v>712</v>
      </c>
      <c s="25" t="s">
        <v>216</v>
      </c>
      <c s="26">
        <v>198.128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712</v>
      </c>
    </row>
    <row r="248" spans="1:5" ht="25.5">
      <c r="A248" s="30" t="s">
        <v>41</v>
      </c>
      <c r="E248" s="31" t="s">
        <v>713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393</v>
      </c>
      <c s="23" t="s">
        <v>714</v>
      </c>
      <c s="19" t="s">
        <v>37</v>
      </c>
      <c s="24" t="s">
        <v>715</v>
      </c>
      <c s="25" t="s">
        <v>47</v>
      </c>
      <c s="26">
        <v>7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716</v>
      </c>
    </row>
    <row r="252" spans="1:5" ht="12.75">
      <c r="A252" s="30" t="s">
        <v>41</v>
      </c>
      <c r="E252" s="31" t="s">
        <v>717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454</v>
      </c>
      <c s="23" t="s">
        <v>718</v>
      </c>
      <c s="19" t="s">
        <v>37</v>
      </c>
      <c s="24" t="s">
        <v>719</v>
      </c>
      <c s="25" t="s">
        <v>47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720</v>
      </c>
    </row>
    <row r="256" spans="1:5" ht="12.75">
      <c r="A256" s="30" t="s">
        <v>41</v>
      </c>
      <c r="E256" s="31" t="s">
        <v>721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400</v>
      </c>
      <c s="23" t="s">
        <v>722</v>
      </c>
      <c s="19" t="s">
        <v>37</v>
      </c>
      <c s="24" t="s">
        <v>723</v>
      </c>
      <c s="25" t="s">
        <v>216</v>
      </c>
      <c s="26">
        <v>195.2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724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397</v>
      </c>
      <c s="23" t="s">
        <v>725</v>
      </c>
      <c s="19" t="s">
        <v>37</v>
      </c>
      <c s="24" t="s">
        <v>726</v>
      </c>
      <c s="25" t="s">
        <v>47</v>
      </c>
      <c s="26">
        <v>10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727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441</v>
      </c>
      <c s="23" t="s">
        <v>728</v>
      </c>
      <c s="19" t="s">
        <v>37</v>
      </c>
      <c s="24" t="s">
        <v>729</v>
      </c>
      <c s="25" t="s">
        <v>730</v>
      </c>
      <c s="26">
        <v>8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731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444</v>
      </c>
      <c s="23" t="s">
        <v>732</v>
      </c>
      <c s="19" t="s">
        <v>37</v>
      </c>
      <c s="24" t="s">
        <v>733</v>
      </c>
      <c s="25" t="s">
        <v>47</v>
      </c>
      <c s="26">
        <v>8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731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469</v>
      </c>
      <c s="23" t="s">
        <v>734</v>
      </c>
      <c s="19" t="s">
        <v>37</v>
      </c>
      <c s="24" t="s">
        <v>735</v>
      </c>
      <c s="25" t="s">
        <v>47</v>
      </c>
      <c s="26">
        <v>8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736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431</v>
      </c>
      <c s="23" t="s">
        <v>737</v>
      </c>
      <c s="19" t="s">
        <v>37</v>
      </c>
      <c s="24" t="s">
        <v>738</v>
      </c>
      <c s="25" t="s">
        <v>47</v>
      </c>
      <c s="26">
        <v>9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738</v>
      </c>
    </row>
    <row r="280" spans="1:5" ht="12.75">
      <c r="A280" s="30" t="s">
        <v>41</v>
      </c>
      <c r="E280" s="31" t="s">
        <v>739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409</v>
      </c>
      <c s="23" t="s">
        <v>740</v>
      </c>
      <c s="19" t="s">
        <v>37</v>
      </c>
      <c s="24" t="s">
        <v>741</v>
      </c>
      <c s="25" t="s">
        <v>47</v>
      </c>
      <c s="26">
        <v>8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741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25.5">
      <c r="A286" s="19" t="s">
        <v>35</v>
      </c>
      <c s="23" t="s">
        <v>485</v>
      </c>
      <c s="23" t="s">
        <v>742</v>
      </c>
      <c s="19" t="s">
        <v>37</v>
      </c>
      <c s="24" t="s">
        <v>743</v>
      </c>
      <c s="25" t="s">
        <v>47</v>
      </c>
      <c s="26">
        <v>8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743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498</v>
      </c>
      <c s="23" t="s">
        <v>744</v>
      </c>
      <c s="19" t="s">
        <v>37</v>
      </c>
      <c s="24" t="s">
        <v>745</v>
      </c>
      <c s="25" t="s">
        <v>39</v>
      </c>
      <c s="26">
        <v>1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37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495</v>
      </c>
      <c s="23" t="s">
        <v>746</v>
      </c>
      <c s="19" t="s">
        <v>37</v>
      </c>
      <c s="24" t="s">
        <v>747</v>
      </c>
      <c s="25" t="s">
        <v>47</v>
      </c>
      <c s="26">
        <v>8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12.75">
      <c r="A298" s="19" t="s">
        <v>35</v>
      </c>
      <c s="23" t="s">
        <v>502</v>
      </c>
      <c s="23" t="s">
        <v>748</v>
      </c>
      <c s="19" t="s">
        <v>37</v>
      </c>
      <c s="24" t="s">
        <v>749</v>
      </c>
      <c s="25" t="s">
        <v>47</v>
      </c>
      <c s="26">
        <v>9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12.75">
      <c r="A299" s="28" t="s">
        <v>40</v>
      </c>
      <c r="E299" s="29" t="s">
        <v>749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6" ht="25.5">
      <c r="A302" s="19" t="s">
        <v>35</v>
      </c>
      <c s="23" t="s">
        <v>506</v>
      </c>
      <c s="23" t="s">
        <v>750</v>
      </c>
      <c s="19" t="s">
        <v>37</v>
      </c>
      <c s="24" t="s">
        <v>751</v>
      </c>
      <c s="25" t="s">
        <v>47</v>
      </c>
      <c s="26">
        <v>8</v>
      </c>
      <c s="27">
        <v>0</v>
      </c>
      <c s="27">
        <f>ROUND(ROUND(H302,2)*ROUND(G302,3),2)</f>
      </c>
      <c r="O302">
        <f>(I302*21)/100</f>
      </c>
      <c t="s">
        <v>14</v>
      </c>
    </row>
    <row r="303" spans="1:5" ht="12.75">
      <c r="A303" s="28" t="s">
        <v>40</v>
      </c>
      <c r="E303" s="29" t="s">
        <v>752</v>
      </c>
    </row>
    <row r="304" spans="1:5" ht="12.75">
      <c r="A304" s="30" t="s">
        <v>41</v>
      </c>
      <c r="E304" s="31" t="s">
        <v>37</v>
      </c>
    </row>
    <row r="305" spans="1:5" ht="12.75">
      <c r="A305" t="s">
        <v>42</v>
      </c>
      <c r="E305" s="29" t="s">
        <v>37</v>
      </c>
    </row>
    <row r="306" spans="1:16" ht="12.75">
      <c r="A306" s="19" t="s">
        <v>35</v>
      </c>
      <c s="23" t="s">
        <v>384</v>
      </c>
      <c s="23" t="s">
        <v>753</v>
      </c>
      <c s="19" t="s">
        <v>37</v>
      </c>
      <c s="24" t="s">
        <v>754</v>
      </c>
      <c s="25" t="s">
        <v>47</v>
      </c>
      <c s="26">
        <v>1</v>
      </c>
      <c s="27">
        <v>0</v>
      </c>
      <c s="27">
        <f>ROUND(ROUND(H306,2)*ROUND(G306,3),2)</f>
      </c>
      <c r="O306">
        <f>(I306*21)/100</f>
      </c>
      <c t="s">
        <v>14</v>
      </c>
    </row>
    <row r="307" spans="1:5" ht="12.75">
      <c r="A307" s="28" t="s">
        <v>40</v>
      </c>
      <c r="E307" s="29" t="s">
        <v>754</v>
      </c>
    </row>
    <row r="308" spans="1:5" ht="12.75">
      <c r="A308" s="30" t="s">
        <v>41</v>
      </c>
      <c r="E308" s="31" t="s">
        <v>37</v>
      </c>
    </row>
    <row r="309" spans="1:5" ht="12.75">
      <c r="A309" t="s">
        <v>42</v>
      </c>
      <c r="E309" s="29" t="s">
        <v>37</v>
      </c>
    </row>
    <row r="310" spans="1:18" ht="12.75" customHeight="1">
      <c r="A310" s="5" t="s">
        <v>33</v>
      </c>
      <c s="5"/>
      <c s="34" t="s">
        <v>30</v>
      </c>
      <c s="5"/>
      <c s="21" t="s">
        <v>34</v>
      </c>
      <c s="5"/>
      <c s="5"/>
      <c s="5"/>
      <c s="35">
        <f>0+Q310</f>
      </c>
      <c r="O310">
        <f>0+R310</f>
      </c>
      <c r="Q310">
        <f>0+I311+I315+I319+I323+I327</f>
      </c>
      <c>
        <f>0+O311+O315+O319+O323+O327</f>
      </c>
    </row>
    <row r="311" spans="1:16" ht="12.75">
      <c r="A311" s="19" t="s">
        <v>35</v>
      </c>
      <c s="23" t="s">
        <v>755</v>
      </c>
      <c s="23" t="s">
        <v>496</v>
      </c>
      <c s="19" t="s">
        <v>37</v>
      </c>
      <c s="24" t="s">
        <v>497</v>
      </c>
      <c s="25" t="s">
        <v>216</v>
      </c>
      <c s="26">
        <v>1.2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497</v>
      </c>
    </row>
    <row r="313" spans="1:5" ht="25.5">
      <c r="A313" s="30" t="s">
        <v>41</v>
      </c>
      <c r="E313" s="37" t="s">
        <v>756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757</v>
      </c>
      <c s="23" t="s">
        <v>758</v>
      </c>
      <c s="19" t="s">
        <v>37</v>
      </c>
      <c s="24" t="s">
        <v>759</v>
      </c>
      <c s="25" t="s">
        <v>216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38.25">
      <c r="A316" s="28" t="s">
        <v>40</v>
      </c>
      <c r="E316" s="29" t="s">
        <v>760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761</v>
      </c>
      <c s="23" t="s">
        <v>499</v>
      </c>
      <c s="19" t="s">
        <v>37</v>
      </c>
      <c s="24" t="s">
        <v>500</v>
      </c>
      <c s="25" t="s">
        <v>216</v>
      </c>
      <c s="26">
        <v>6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38.25">
      <c r="A320" s="28" t="s">
        <v>40</v>
      </c>
      <c r="E320" s="29" t="s">
        <v>501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762</v>
      </c>
      <c s="23" t="s">
        <v>503</v>
      </c>
      <c s="19" t="s">
        <v>37</v>
      </c>
      <c s="24" t="s">
        <v>504</v>
      </c>
      <c s="25" t="s">
        <v>216</v>
      </c>
      <c s="26">
        <v>6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51">
      <c r="A324" s="28" t="s">
        <v>40</v>
      </c>
      <c r="E324" s="29" t="s">
        <v>505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25.5">
      <c r="A327" s="19" t="s">
        <v>35</v>
      </c>
      <c s="23" t="s">
        <v>763</v>
      </c>
      <c s="23" t="s">
        <v>507</v>
      </c>
      <c s="19" t="s">
        <v>37</v>
      </c>
      <c s="24" t="s">
        <v>508</v>
      </c>
      <c s="25" t="s">
        <v>141</v>
      </c>
      <c s="26">
        <v>26.37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38.25">
      <c r="A328" s="28" t="s">
        <v>40</v>
      </c>
      <c r="E328" s="29" t="s">
        <v>509</v>
      </c>
    </row>
    <row r="329" spans="1:5" ht="114.75">
      <c r="A329" s="30" t="s">
        <v>41</v>
      </c>
      <c r="E329" s="37" t="s">
        <v>597</v>
      </c>
    </row>
    <row r="330" spans="1:5" ht="12.75">
      <c r="A330" t="s">
        <v>42</v>
      </c>
      <c r="E330" s="29" t="s">
        <v>37</v>
      </c>
    </row>
    <row r="331" spans="1:18" ht="12.75" customHeight="1">
      <c r="A331" s="5" t="s">
        <v>33</v>
      </c>
      <c s="5"/>
      <c s="34" t="s">
        <v>275</v>
      </c>
      <c s="5"/>
      <c s="21" t="s">
        <v>276</v>
      </c>
      <c s="5"/>
      <c s="5"/>
      <c s="5"/>
      <c s="35">
        <f>0+Q331</f>
      </c>
      <c r="O331">
        <f>0+R331</f>
      </c>
      <c r="Q331">
        <f>0+I332</f>
      </c>
      <c>
        <f>0+O332</f>
      </c>
    </row>
    <row r="332" spans="1:16" ht="12.75">
      <c r="A332" s="19" t="s">
        <v>35</v>
      </c>
      <c s="23" t="s">
        <v>764</v>
      </c>
      <c s="23" t="s">
        <v>278</v>
      </c>
      <c s="19" t="s">
        <v>37</v>
      </c>
      <c s="24" t="s">
        <v>279</v>
      </c>
      <c s="25" t="s">
        <v>198</v>
      </c>
      <c s="26">
        <v>691.227</v>
      </c>
      <c s="27">
        <v>0</v>
      </c>
      <c s="27">
        <f>ROUND(ROUND(H332,2)*ROUND(G332,3),2)</f>
      </c>
      <c r="O332">
        <f>(I332*21)/100</f>
      </c>
      <c t="s">
        <v>14</v>
      </c>
    </row>
    <row r="333" spans="1:5" ht="38.25">
      <c r="A333" s="28" t="s">
        <v>40</v>
      </c>
      <c r="E333" s="29" t="s">
        <v>280</v>
      </c>
    </row>
    <row r="334" spans="1:5" ht="12.75">
      <c r="A334" s="30" t="s">
        <v>41</v>
      </c>
      <c r="E334" s="31" t="s">
        <v>37</v>
      </c>
    </row>
    <row r="335" spans="1:5" ht="12.75">
      <c r="A335" t="s">
        <v>42</v>
      </c>
      <c r="E335" s="29" t="s">
        <v>37</v>
      </c>
    </row>
    <row r="336" spans="1:18" ht="12.75" customHeight="1">
      <c r="A336" s="5" t="s">
        <v>33</v>
      </c>
      <c s="5"/>
      <c s="34" t="s">
        <v>765</v>
      </c>
      <c s="5"/>
      <c s="21" t="s">
        <v>766</v>
      </c>
      <c s="5"/>
      <c s="5"/>
      <c s="5"/>
      <c s="35">
        <f>0+Q336</f>
      </c>
      <c r="O336">
        <f>0+R336</f>
      </c>
      <c r="Q336">
        <f>0+I337</f>
      </c>
      <c>
        <f>0+O337</f>
      </c>
    </row>
    <row r="337" spans="1:16" ht="12.75">
      <c r="A337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198</v>
      </c>
      <c s="26">
        <v>23.045</v>
      </c>
      <c s="27">
        <v>0</v>
      </c>
      <c s="27">
        <f>ROUND(ROUND(H337,2)*ROUND(G337,3),2)</f>
      </c>
      <c r="O337">
        <f>(I337*21)/100</f>
      </c>
      <c t="s">
        <v>14</v>
      </c>
    </row>
    <row r="338" spans="1:5" ht="25.5">
      <c r="A338" s="28" t="s">
        <v>40</v>
      </c>
      <c r="E338" s="29" t="s">
        <v>770</v>
      </c>
    </row>
    <row r="339" spans="1:5" ht="12.75">
      <c r="A339" s="30" t="s">
        <v>41</v>
      </c>
      <c r="E339" s="31" t="s">
        <v>37</v>
      </c>
    </row>
    <row r="340" spans="1:5" ht="12.75">
      <c r="A340" t="s">
        <v>42</v>
      </c>
      <c r="E34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0+O8+O141+O154+O179+O192+O221+O226+O339+O356+O361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771</v>
      </c>
      <c s="36">
        <f>0+I8+I141+I154+I179+I192+I221+I226+I339+I356+I361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771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42.31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40.25">
      <c r="A11" s="30" t="s">
        <v>41</v>
      </c>
      <c r="E11" s="37" t="s">
        <v>772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42.31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773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44.5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38.25">
      <c r="A19" s="30" t="s">
        <v>41</v>
      </c>
      <c r="E19" s="37" t="s">
        <v>774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42.31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40.25">
      <c r="A23" s="30" t="s">
        <v>41</v>
      </c>
      <c r="E23" s="37" t="s">
        <v>772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775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153</v>
      </c>
      <c s="26">
        <v>324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601</v>
      </c>
    </row>
    <row r="31" spans="1:5" ht="25.5">
      <c r="A31" s="30" t="s">
        <v>41</v>
      </c>
      <c r="E31" s="37" t="s">
        <v>776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26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777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604</v>
      </c>
      <c s="19" t="s">
        <v>37</v>
      </c>
      <c s="24" t="s">
        <v>605</v>
      </c>
      <c s="25" t="s">
        <v>158</v>
      </c>
      <c s="26">
        <v>27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606</v>
      </c>
    </row>
    <row r="39" spans="1:5" ht="12.75">
      <c r="A39" s="30" t="s">
        <v>41</v>
      </c>
      <c r="E39" s="31" t="s">
        <v>778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320</v>
      </c>
      <c s="19" t="s">
        <v>37</v>
      </c>
      <c s="24" t="s">
        <v>321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322</v>
      </c>
    </row>
    <row r="43" spans="1:5" ht="12.75">
      <c r="A43" s="30" t="s">
        <v>41</v>
      </c>
      <c r="E43" s="31" t="s">
        <v>779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3.6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780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7.467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63.75">
      <c r="A51" s="30" t="s">
        <v>41</v>
      </c>
      <c r="E51" s="37" t="s">
        <v>781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782</v>
      </c>
      <c s="19" t="s">
        <v>37</v>
      </c>
      <c s="24" t="s">
        <v>783</v>
      </c>
      <c s="25" t="s">
        <v>163</v>
      </c>
      <c s="26">
        <v>20.801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784</v>
      </c>
    </row>
    <row r="55" spans="1:5" ht="51">
      <c r="A55" s="30" t="s">
        <v>41</v>
      </c>
      <c r="E55" s="37" t="s">
        <v>785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786</v>
      </c>
      <c s="19" t="s">
        <v>37</v>
      </c>
      <c s="24" t="s">
        <v>787</v>
      </c>
      <c s="25" t="s">
        <v>163</v>
      </c>
      <c s="26">
        <v>10.4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788</v>
      </c>
    </row>
    <row r="59" spans="1:5" ht="12.75">
      <c r="A59" s="30" t="s">
        <v>41</v>
      </c>
      <c r="E59" s="31" t="s">
        <v>789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790</v>
      </c>
      <c s="19" t="s">
        <v>37</v>
      </c>
      <c s="24" t="s">
        <v>791</v>
      </c>
      <c s="25" t="s">
        <v>163</v>
      </c>
      <c s="26">
        <v>3.467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792</v>
      </c>
    </row>
    <row r="63" spans="1:5" ht="12.75">
      <c r="A63" s="30" t="s">
        <v>41</v>
      </c>
      <c r="E63" s="31" t="s">
        <v>793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83</v>
      </c>
      <c s="23" t="s">
        <v>794</v>
      </c>
      <c s="19" t="s">
        <v>37</v>
      </c>
      <c s="24" t="s">
        <v>795</v>
      </c>
      <c s="25" t="s">
        <v>163</v>
      </c>
      <c s="26">
        <v>44.74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796</v>
      </c>
    </row>
    <row r="67" spans="1:5" ht="140.25">
      <c r="A67" s="30" t="s">
        <v>41</v>
      </c>
      <c r="E67" s="37" t="s">
        <v>797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86</v>
      </c>
      <c s="23" t="s">
        <v>798</v>
      </c>
      <c s="19" t="s">
        <v>37</v>
      </c>
      <c s="24" t="s">
        <v>799</v>
      </c>
      <c s="25" t="s">
        <v>163</v>
      </c>
      <c s="26">
        <v>22.37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800</v>
      </c>
    </row>
    <row r="71" spans="1:5" ht="12.75">
      <c r="A71" s="30" t="s">
        <v>41</v>
      </c>
      <c r="E71" s="31" t="s">
        <v>801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170</v>
      </c>
      <c s="19" t="s">
        <v>37</v>
      </c>
      <c s="24" t="s">
        <v>171</v>
      </c>
      <c s="25" t="s">
        <v>163</v>
      </c>
      <c s="26">
        <v>7.457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172</v>
      </c>
    </row>
    <row r="75" spans="1:5" ht="12.75">
      <c r="A75" s="30" t="s">
        <v>41</v>
      </c>
      <c r="E75" s="31" t="s">
        <v>802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80</v>
      </c>
      <c s="23" t="s">
        <v>803</v>
      </c>
      <c s="19" t="s">
        <v>37</v>
      </c>
      <c s="24" t="s">
        <v>804</v>
      </c>
      <c s="25" t="s">
        <v>163</v>
      </c>
      <c s="26">
        <v>3.467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805</v>
      </c>
    </row>
    <row r="79" spans="1:5" ht="12.75">
      <c r="A79" s="30" t="s">
        <v>41</v>
      </c>
      <c r="E79" s="31" t="s">
        <v>793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93</v>
      </c>
      <c s="23" t="s">
        <v>174</v>
      </c>
      <c s="19" t="s">
        <v>37</v>
      </c>
      <c s="24" t="s">
        <v>175</v>
      </c>
      <c s="25" t="s">
        <v>163</v>
      </c>
      <c s="26">
        <v>7.457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176</v>
      </c>
    </row>
    <row r="83" spans="1:5" ht="12.75">
      <c r="A83" s="30" t="s">
        <v>41</v>
      </c>
      <c r="E83" s="31" t="s">
        <v>802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177</v>
      </c>
      <c s="19" t="s">
        <v>37</v>
      </c>
      <c s="24" t="s">
        <v>178</v>
      </c>
      <c s="25" t="s">
        <v>141</v>
      </c>
      <c s="26">
        <v>42.359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179</v>
      </c>
    </row>
    <row r="87" spans="1:5" ht="38.25">
      <c r="A87" s="30" t="s">
        <v>41</v>
      </c>
      <c r="E87" s="37" t="s">
        <v>806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42.359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807</v>
      </c>
      <c s="19" t="s">
        <v>37</v>
      </c>
      <c s="24" t="s">
        <v>808</v>
      </c>
      <c s="25" t="s">
        <v>141</v>
      </c>
      <c s="26">
        <v>44.1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25.5">
      <c r="A95" s="30" t="s">
        <v>41</v>
      </c>
      <c r="E95" s="31" t="s">
        <v>809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810</v>
      </c>
      <c s="19" t="s">
        <v>37</v>
      </c>
      <c s="24" t="s">
        <v>811</v>
      </c>
      <c s="25" t="s">
        <v>141</v>
      </c>
      <c s="26">
        <v>44.1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25.5">
      <c r="A99" s="30" t="s">
        <v>41</v>
      </c>
      <c r="E99" s="31" t="s">
        <v>809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812</v>
      </c>
      <c s="19" t="s">
        <v>37</v>
      </c>
      <c s="24" t="s">
        <v>813</v>
      </c>
      <c s="25" t="s">
        <v>39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108</v>
      </c>
      <c s="23" t="s">
        <v>814</v>
      </c>
      <c s="19" t="s">
        <v>37</v>
      </c>
      <c s="24" t="s">
        <v>815</v>
      </c>
      <c s="25" t="s">
        <v>47</v>
      </c>
      <c s="26">
        <v>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816</v>
      </c>
    </row>
    <row r="107" spans="1:5" ht="12.75">
      <c r="A107" s="30" t="s">
        <v>41</v>
      </c>
      <c r="E107" s="31" t="s">
        <v>592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184</v>
      </c>
      <c s="19" t="s">
        <v>37</v>
      </c>
      <c s="24" t="s">
        <v>185</v>
      </c>
      <c s="25" t="s">
        <v>163</v>
      </c>
      <c s="26">
        <v>65.541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186</v>
      </c>
    </row>
    <row r="111" spans="1:5" ht="12.75">
      <c r="A111" s="30" t="s">
        <v>41</v>
      </c>
      <c r="E111" s="31" t="s">
        <v>817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119</v>
      </c>
      <c s="23" t="s">
        <v>188</v>
      </c>
      <c s="19" t="s">
        <v>37</v>
      </c>
      <c s="24" t="s">
        <v>189</v>
      </c>
      <c s="25" t="s">
        <v>163</v>
      </c>
      <c s="26">
        <v>43.694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190</v>
      </c>
    </row>
    <row r="115" spans="1:5" ht="12.75">
      <c r="A115" s="30" t="s">
        <v>41</v>
      </c>
      <c r="E115" s="31" t="s">
        <v>818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192</v>
      </c>
      <c s="19" t="s">
        <v>37</v>
      </c>
      <c s="24" t="s">
        <v>193</v>
      </c>
      <c s="25" t="s">
        <v>163</v>
      </c>
      <c s="26">
        <v>109.236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194</v>
      </c>
    </row>
    <row r="119" spans="1:5" ht="89.25">
      <c r="A119" s="30" t="s">
        <v>41</v>
      </c>
      <c r="E119" s="37" t="s">
        <v>819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127</v>
      </c>
      <c s="23" t="s">
        <v>196</v>
      </c>
      <c s="19" t="s">
        <v>37</v>
      </c>
      <c s="24" t="s">
        <v>197</v>
      </c>
      <c s="25" t="s">
        <v>198</v>
      </c>
      <c s="26">
        <v>14.849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41</v>
      </c>
      <c r="E123" s="31" t="s">
        <v>820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131</v>
      </c>
      <c s="23" t="s">
        <v>200</v>
      </c>
      <c s="19" t="s">
        <v>37</v>
      </c>
      <c s="24" t="s">
        <v>201</v>
      </c>
      <c s="25" t="s">
        <v>163</v>
      </c>
      <c s="26">
        <v>45.33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202</v>
      </c>
    </row>
    <row r="127" spans="1:5" ht="89.25">
      <c r="A127" s="30" t="s">
        <v>41</v>
      </c>
      <c r="E127" s="31" t="s">
        <v>821</v>
      </c>
    </row>
    <row r="128" spans="1:5" ht="12.75">
      <c r="A128" t="s">
        <v>42</v>
      </c>
      <c r="E128" s="29" t="s">
        <v>37</v>
      </c>
    </row>
    <row r="129" spans="1:16" ht="25.5">
      <c r="A129" s="19" t="s">
        <v>35</v>
      </c>
      <c s="23" t="s">
        <v>258</v>
      </c>
      <c s="23" t="s">
        <v>204</v>
      </c>
      <c s="19" t="s">
        <v>37</v>
      </c>
      <c s="24" t="s">
        <v>205</v>
      </c>
      <c s="25" t="s">
        <v>163</v>
      </c>
      <c s="26">
        <v>12.499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205</v>
      </c>
    </row>
    <row r="131" spans="1:5" ht="38.25">
      <c r="A131" s="30" t="s">
        <v>41</v>
      </c>
      <c r="E131" s="31" t="s">
        <v>822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268</v>
      </c>
      <c s="23" t="s">
        <v>639</v>
      </c>
      <c s="19" t="s">
        <v>37</v>
      </c>
      <c s="24" t="s">
        <v>640</v>
      </c>
      <c s="25" t="s">
        <v>198</v>
      </c>
      <c s="26">
        <v>24.998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640</v>
      </c>
    </row>
    <row r="135" spans="1:5" ht="12.75">
      <c r="A135" s="30" t="s">
        <v>41</v>
      </c>
      <c r="E135" s="31" t="s">
        <v>823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134</v>
      </c>
      <c s="23" t="s">
        <v>210</v>
      </c>
      <c s="19" t="s">
        <v>37</v>
      </c>
      <c s="24" t="s">
        <v>211</v>
      </c>
      <c s="25" t="s">
        <v>198</v>
      </c>
      <c s="26">
        <v>83.861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211</v>
      </c>
    </row>
    <row r="139" spans="1:5" ht="12.75">
      <c r="A139" s="30" t="s">
        <v>41</v>
      </c>
      <c r="E139" s="31" t="s">
        <v>824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14</v>
      </c>
      <c s="5"/>
      <c s="21" t="s">
        <v>213</v>
      </c>
      <c s="5"/>
      <c s="5"/>
      <c s="5"/>
      <c s="35">
        <f>0+Q141</f>
      </c>
      <c r="O141">
        <f>0+R141</f>
      </c>
      <c r="Q141">
        <f>0+I142+I146+I150</f>
      </c>
      <c>
        <f>0+O142+O146+O150</f>
      </c>
    </row>
    <row r="142" spans="1:16" ht="25.5">
      <c r="A142" s="19" t="s">
        <v>35</v>
      </c>
      <c s="23" t="s">
        <v>400</v>
      </c>
      <c s="23" t="s">
        <v>214</v>
      </c>
      <c s="19" t="s">
        <v>37</v>
      </c>
      <c s="24" t="s">
        <v>215</v>
      </c>
      <c s="25" t="s">
        <v>216</v>
      </c>
      <c s="26">
        <v>8.2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38.25">
      <c r="A143" s="28" t="s">
        <v>40</v>
      </c>
      <c r="E143" s="29" t="s">
        <v>217</v>
      </c>
    </row>
    <row r="144" spans="1:5" ht="38.25">
      <c r="A144" s="30" t="s">
        <v>41</v>
      </c>
      <c r="E144" s="31" t="s">
        <v>825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390</v>
      </c>
      <c s="23" t="s">
        <v>219</v>
      </c>
      <c s="19" t="s">
        <v>37</v>
      </c>
      <c s="24" t="s">
        <v>220</v>
      </c>
      <c s="25" t="s">
        <v>141</v>
      </c>
      <c s="26">
        <v>9.02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221</v>
      </c>
    </row>
    <row r="148" spans="1:5" ht="12.75">
      <c r="A148" s="30" t="s">
        <v>41</v>
      </c>
      <c r="E148" s="31" t="s">
        <v>826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397</v>
      </c>
      <c s="23" t="s">
        <v>223</v>
      </c>
      <c s="19" t="s">
        <v>37</v>
      </c>
      <c s="24" t="s">
        <v>224</v>
      </c>
      <c s="25" t="s">
        <v>141</v>
      </c>
      <c s="26">
        <v>10.684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224</v>
      </c>
    </row>
    <row r="152" spans="1:5" ht="25.5">
      <c r="A152" s="30" t="s">
        <v>41</v>
      </c>
      <c r="E152" s="31" t="s">
        <v>827</v>
      </c>
    </row>
    <row r="153" spans="1:5" ht="12.75">
      <c r="A153" t="s">
        <v>42</v>
      </c>
      <c r="E153" s="29" t="s">
        <v>37</v>
      </c>
    </row>
    <row r="154" spans="1:18" ht="12.75" customHeight="1">
      <c r="A154" s="5" t="s">
        <v>33</v>
      </c>
      <c s="5"/>
      <c s="34" t="s">
        <v>12</v>
      </c>
      <c s="5"/>
      <c s="21" t="s">
        <v>647</v>
      </c>
      <c s="5"/>
      <c s="5"/>
      <c s="5"/>
      <c s="35">
        <f>0+Q154</f>
      </c>
      <c r="O154">
        <f>0+R154</f>
      </c>
      <c r="Q154">
        <f>0+I155+I159+I163+I167+I171+I175</f>
      </c>
      <c>
        <f>0+O155+O159+O163+O167+O171+O175</f>
      </c>
    </row>
    <row r="155" spans="1:16" ht="12.75">
      <c r="A155" s="19" t="s">
        <v>35</v>
      </c>
      <c s="23" t="s">
        <v>393</v>
      </c>
      <c s="23" t="s">
        <v>648</v>
      </c>
      <c s="19" t="s">
        <v>37</v>
      </c>
      <c s="24" t="s">
        <v>649</v>
      </c>
      <c s="25" t="s">
        <v>163</v>
      </c>
      <c s="26">
        <v>1.422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650</v>
      </c>
    </row>
    <row r="157" spans="1:5" ht="102">
      <c r="A157" s="30" t="s">
        <v>41</v>
      </c>
      <c r="E157" s="37" t="s">
        <v>828</v>
      </c>
    </row>
    <row r="158" spans="1:5" ht="12.75">
      <c r="A158" t="s">
        <v>42</v>
      </c>
      <c r="E158" s="29" t="s">
        <v>37</v>
      </c>
    </row>
    <row r="159" spans="1:16" ht="12.75">
      <c r="A159" s="19" t="s">
        <v>35</v>
      </c>
      <c s="23" t="s">
        <v>454</v>
      </c>
      <c s="23" t="s">
        <v>652</v>
      </c>
      <c s="19" t="s">
        <v>37</v>
      </c>
      <c s="24" t="s">
        <v>653</v>
      </c>
      <c s="25" t="s">
        <v>163</v>
      </c>
      <c s="26">
        <v>1.375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12.75">
      <c r="A160" s="28" t="s">
        <v>40</v>
      </c>
      <c r="E160" s="29" t="s">
        <v>37</v>
      </c>
    </row>
    <row r="161" spans="1:5" ht="76.5">
      <c r="A161" s="30" t="s">
        <v>41</v>
      </c>
      <c r="E161" s="37" t="s">
        <v>829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441</v>
      </c>
      <c s="23" t="s">
        <v>655</v>
      </c>
      <c s="19" t="s">
        <v>37</v>
      </c>
      <c s="24" t="s">
        <v>656</v>
      </c>
      <c s="25" t="s">
        <v>216</v>
      </c>
      <c s="26">
        <v>31.5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12.75">
      <c r="A164" s="28" t="s">
        <v>40</v>
      </c>
      <c r="E164" s="29" t="s">
        <v>657</v>
      </c>
    </row>
    <row r="165" spans="1:5" ht="12.75">
      <c r="A165" s="30" t="s">
        <v>41</v>
      </c>
      <c r="E165" s="31" t="s">
        <v>830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444</v>
      </c>
      <c s="23" t="s">
        <v>831</v>
      </c>
      <c s="19" t="s">
        <v>37</v>
      </c>
      <c s="24" t="s">
        <v>832</v>
      </c>
      <c s="25" t="s">
        <v>39</v>
      </c>
      <c s="26">
        <v>1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38.25">
      <c r="A168" s="28" t="s">
        <v>40</v>
      </c>
      <c r="E168" s="29" t="s">
        <v>833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469</v>
      </c>
      <c s="23" t="s">
        <v>834</v>
      </c>
      <c s="19" t="s">
        <v>37</v>
      </c>
      <c s="24" t="s">
        <v>835</v>
      </c>
      <c s="25" t="s">
        <v>39</v>
      </c>
      <c s="26">
        <v>1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38.25">
      <c r="A172" s="28" t="s">
        <v>40</v>
      </c>
      <c r="E172" s="29" t="s">
        <v>836</v>
      </c>
    </row>
    <row r="173" spans="1:5" ht="12.75">
      <c r="A173" s="30" t="s">
        <v>41</v>
      </c>
      <c r="E173" s="31" t="s">
        <v>37</v>
      </c>
    </row>
    <row r="174" spans="1:5" ht="12.75">
      <c r="A174" t="s">
        <v>42</v>
      </c>
      <c r="E174" s="29" t="s">
        <v>37</v>
      </c>
    </row>
    <row r="175" spans="1:16" ht="12.75">
      <c r="A175" s="19" t="s">
        <v>35</v>
      </c>
      <c s="23" t="s">
        <v>403</v>
      </c>
      <c s="23" t="s">
        <v>837</v>
      </c>
      <c s="19" t="s">
        <v>37</v>
      </c>
      <c s="24" t="s">
        <v>838</v>
      </c>
      <c s="25" t="s">
        <v>216</v>
      </c>
      <c s="26">
        <v>5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838</v>
      </c>
    </row>
    <row r="177" spans="1:5" ht="38.25">
      <c r="A177" s="30" t="s">
        <v>41</v>
      </c>
      <c r="E177" s="37" t="s">
        <v>839</v>
      </c>
    </row>
    <row r="178" spans="1:5" ht="12.75">
      <c r="A178" t="s">
        <v>42</v>
      </c>
      <c r="E178" s="29" t="s">
        <v>37</v>
      </c>
    </row>
    <row r="179" spans="1:18" ht="12.75" customHeight="1">
      <c r="A179" s="5" t="s">
        <v>33</v>
      </c>
      <c s="5"/>
      <c s="34" t="s">
        <v>24</v>
      </c>
      <c s="5"/>
      <c s="21" t="s">
        <v>225</v>
      </c>
      <c s="5"/>
      <c s="5"/>
      <c s="5"/>
      <c s="35">
        <f>0+Q179</f>
      </c>
      <c r="O179">
        <f>0+R179</f>
      </c>
      <c r="Q179">
        <f>0+I180+I184+I188</f>
      </c>
      <c>
        <f>0+O180+O184+O188</f>
      </c>
    </row>
    <row r="180" spans="1:16" ht="12.75">
      <c r="A180" s="19" t="s">
        <v>35</v>
      </c>
      <c s="23" t="s">
        <v>419</v>
      </c>
      <c s="23" t="s">
        <v>228</v>
      </c>
      <c s="19" t="s">
        <v>37</v>
      </c>
      <c s="24" t="s">
        <v>229</v>
      </c>
      <c s="25" t="s">
        <v>163</v>
      </c>
      <c s="26">
        <v>4.059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230</v>
      </c>
    </row>
    <row r="182" spans="1:5" ht="140.25">
      <c r="A182" s="30" t="s">
        <v>41</v>
      </c>
      <c r="E182" s="37" t="s">
        <v>840</v>
      </c>
    </row>
    <row r="183" spans="1:5" ht="12.75">
      <c r="A183" t="s">
        <v>42</v>
      </c>
      <c r="E183" s="29" t="s">
        <v>37</v>
      </c>
    </row>
    <row r="184" spans="1:16" ht="12.75">
      <c r="A184" s="19" t="s">
        <v>35</v>
      </c>
      <c s="23" t="s">
        <v>477</v>
      </c>
      <c s="23" t="s">
        <v>659</v>
      </c>
      <c s="19" t="s">
        <v>37</v>
      </c>
      <c s="24" t="s">
        <v>660</v>
      </c>
      <c s="25" t="s">
        <v>163</v>
      </c>
      <c s="26">
        <v>2.592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25.5">
      <c r="A185" s="28" t="s">
        <v>40</v>
      </c>
      <c r="E185" s="29" t="s">
        <v>661</v>
      </c>
    </row>
    <row r="186" spans="1:5" ht="63.75">
      <c r="A186" s="30" t="s">
        <v>41</v>
      </c>
      <c r="E186" s="37" t="s">
        <v>841</v>
      </c>
    </row>
    <row r="187" spans="1:5" ht="12.75">
      <c r="A187" t="s">
        <v>42</v>
      </c>
      <c r="E187" s="29" t="s">
        <v>37</v>
      </c>
    </row>
    <row r="188" spans="1:16" ht="12.75">
      <c r="A188" s="19" t="s">
        <v>35</v>
      </c>
      <c s="23" t="s">
        <v>406</v>
      </c>
      <c s="23" t="s">
        <v>663</v>
      </c>
      <c s="19" t="s">
        <v>37</v>
      </c>
      <c s="24" t="s">
        <v>664</v>
      </c>
      <c s="25" t="s">
        <v>163</v>
      </c>
      <c s="26">
        <v>7.108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665</v>
      </c>
    </row>
    <row r="190" spans="1:5" ht="25.5">
      <c r="A190" s="30" t="s">
        <v>41</v>
      </c>
      <c r="E190" s="31" t="s">
        <v>842</v>
      </c>
    </row>
    <row r="191" spans="1:5" ht="12.75">
      <c r="A191" t="s">
        <v>42</v>
      </c>
      <c r="E191" s="29" t="s">
        <v>37</v>
      </c>
    </row>
    <row r="192" spans="1:18" ht="12.75" customHeight="1">
      <c r="A192" s="5" t="s">
        <v>33</v>
      </c>
      <c s="5"/>
      <c s="34" t="s">
        <v>26</v>
      </c>
      <c s="5"/>
      <c s="21" t="s">
        <v>235</v>
      </c>
      <c s="5"/>
      <c s="5"/>
      <c s="5"/>
      <c s="35">
        <f>0+Q192</f>
      </c>
      <c r="O192">
        <f>0+R192</f>
      </c>
      <c r="Q192">
        <f>0+I193+I197+I201+I205+I209+I213+I217</f>
      </c>
      <c>
        <f>0+O193+O197+O201+O205+O209+O213+O217</f>
      </c>
    </row>
    <row r="193" spans="1:16" ht="12.75">
      <c r="A193" s="19" t="s">
        <v>35</v>
      </c>
      <c s="23" t="s">
        <v>272</v>
      </c>
      <c s="23" t="s">
        <v>370</v>
      </c>
      <c s="19" t="s">
        <v>37</v>
      </c>
      <c s="24" t="s">
        <v>371</v>
      </c>
      <c s="25" t="s">
        <v>141</v>
      </c>
      <c s="26">
        <v>1.53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372</v>
      </c>
    </row>
    <row r="195" spans="1:5" ht="25.5">
      <c r="A195" s="30" t="s">
        <v>41</v>
      </c>
      <c r="E195" s="37" t="s">
        <v>843</v>
      </c>
    </row>
    <row r="196" spans="1:5" ht="12.75">
      <c r="A196" t="s">
        <v>42</v>
      </c>
      <c r="E196" s="29" t="s">
        <v>37</v>
      </c>
    </row>
    <row r="197" spans="1:16" ht="12.75">
      <c r="A197" s="19" t="s">
        <v>35</v>
      </c>
      <c s="23" t="s">
        <v>277</v>
      </c>
      <c s="23" t="s">
        <v>374</v>
      </c>
      <c s="19" t="s">
        <v>37</v>
      </c>
      <c s="24" t="s">
        <v>375</v>
      </c>
      <c s="25" t="s">
        <v>141</v>
      </c>
      <c s="26">
        <v>1.53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25.5">
      <c r="A198" s="28" t="s">
        <v>40</v>
      </c>
      <c r="E198" s="29" t="s">
        <v>376</v>
      </c>
    </row>
    <row r="199" spans="1:5" ht="12.75">
      <c r="A199" s="30" t="s">
        <v>41</v>
      </c>
      <c r="E199" s="31" t="s">
        <v>37</v>
      </c>
    </row>
    <row r="200" spans="1:5" ht="12.75">
      <c r="A200" t="s">
        <v>42</v>
      </c>
      <c r="E200" s="29" t="s">
        <v>37</v>
      </c>
    </row>
    <row r="201" spans="1:16" ht="25.5">
      <c r="A201" s="19" t="s">
        <v>35</v>
      </c>
      <c s="23" t="s">
        <v>250</v>
      </c>
      <c s="23" t="s">
        <v>236</v>
      </c>
      <c s="19" t="s">
        <v>37</v>
      </c>
      <c s="24" t="s">
        <v>237</v>
      </c>
      <c s="25" t="s">
        <v>141</v>
      </c>
      <c s="26">
        <v>42.31</v>
      </c>
      <c s="27">
        <v>0</v>
      </c>
      <c s="27">
        <f>ROUND(ROUND(H201,2)*ROUND(G201,3),2)</f>
      </c>
      <c r="O201">
        <f>(I201*21)/100</f>
      </c>
      <c t="s">
        <v>14</v>
      </c>
    </row>
    <row r="202" spans="1:5" ht="25.5">
      <c r="A202" s="28" t="s">
        <v>40</v>
      </c>
      <c r="E202" s="29" t="s">
        <v>238</v>
      </c>
    </row>
    <row r="203" spans="1:5" ht="140.25">
      <c r="A203" s="30" t="s">
        <v>41</v>
      </c>
      <c r="E203" s="37" t="s">
        <v>772</v>
      </c>
    </row>
    <row r="204" spans="1:5" ht="12.75">
      <c r="A204" t="s">
        <v>42</v>
      </c>
      <c r="E204" s="29" t="s">
        <v>37</v>
      </c>
    </row>
    <row r="205" spans="1:16" ht="12.75">
      <c r="A205" s="19" t="s">
        <v>35</v>
      </c>
      <c s="23" t="s">
        <v>247</v>
      </c>
      <c s="23" t="s">
        <v>239</v>
      </c>
      <c s="19" t="s">
        <v>37</v>
      </c>
      <c s="24" t="s">
        <v>240</v>
      </c>
      <c s="25" t="s">
        <v>141</v>
      </c>
      <c s="26">
        <v>42.31</v>
      </c>
      <c s="27">
        <v>0</v>
      </c>
      <c s="27">
        <f>ROUND(ROUND(H205,2)*ROUND(G205,3),2)</f>
      </c>
      <c r="O205">
        <f>(I205*21)/100</f>
      </c>
      <c t="s">
        <v>14</v>
      </c>
    </row>
    <row r="206" spans="1:5" ht="25.5">
      <c r="A206" s="28" t="s">
        <v>40</v>
      </c>
      <c r="E206" s="29" t="s">
        <v>241</v>
      </c>
    </row>
    <row r="207" spans="1:5" ht="12.75">
      <c r="A207" s="30" t="s">
        <v>41</v>
      </c>
      <c r="E207" s="31" t="s">
        <v>37</v>
      </c>
    </row>
    <row r="208" spans="1:5" ht="12.75">
      <c r="A208" t="s">
        <v>42</v>
      </c>
      <c r="E208" s="29" t="s">
        <v>37</v>
      </c>
    </row>
    <row r="209" spans="1:16" ht="12.75">
      <c r="A209" s="19" t="s">
        <v>35</v>
      </c>
      <c s="23" t="s">
        <v>461</v>
      </c>
      <c s="23" t="s">
        <v>242</v>
      </c>
      <c s="19" t="s">
        <v>37</v>
      </c>
      <c s="24" t="s">
        <v>243</v>
      </c>
      <c s="25" t="s">
        <v>141</v>
      </c>
      <c s="26">
        <v>42.31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244</v>
      </c>
    </row>
    <row r="211" spans="1:5" ht="12.75">
      <c r="A211" s="30" t="s">
        <v>41</v>
      </c>
      <c r="E211" s="31" t="s">
        <v>37</v>
      </c>
    </row>
    <row r="212" spans="1:5" ht="12.75">
      <c r="A212" t="s">
        <v>42</v>
      </c>
      <c r="E212" s="29" t="s">
        <v>37</v>
      </c>
    </row>
    <row r="213" spans="1:16" ht="12.75">
      <c r="A213" s="19" t="s">
        <v>35</v>
      </c>
      <c s="23" t="s">
        <v>386</v>
      </c>
      <c s="23" t="s">
        <v>538</v>
      </c>
      <c s="19" t="s">
        <v>37</v>
      </c>
      <c s="24" t="s">
        <v>539</v>
      </c>
      <c s="25" t="s">
        <v>141</v>
      </c>
      <c s="26">
        <v>44.5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540</v>
      </c>
    </row>
    <row r="215" spans="1:5" ht="12.75">
      <c r="A215" s="30" t="s">
        <v>41</v>
      </c>
      <c r="E215" s="31" t="s">
        <v>37</v>
      </c>
    </row>
    <row r="216" spans="1:5" ht="12.75">
      <c r="A216" t="s">
        <v>42</v>
      </c>
      <c r="E216" s="29" t="s">
        <v>37</v>
      </c>
    </row>
    <row r="217" spans="1:16" ht="25.5">
      <c r="A217" s="19" t="s">
        <v>35</v>
      </c>
      <c s="23" t="s">
        <v>465</v>
      </c>
      <c s="23" t="s">
        <v>541</v>
      </c>
      <c s="19" t="s">
        <v>37</v>
      </c>
      <c s="24" t="s">
        <v>542</v>
      </c>
      <c s="25" t="s">
        <v>141</v>
      </c>
      <c s="26">
        <v>44.5</v>
      </c>
      <c s="27">
        <v>0</v>
      </c>
      <c s="27">
        <f>ROUND(ROUND(H217,2)*ROUND(G217,3),2)</f>
      </c>
      <c r="O217">
        <f>(I217*21)/100</f>
      </c>
      <c t="s">
        <v>14</v>
      </c>
    </row>
    <row r="218" spans="1:5" ht="25.5">
      <c r="A218" s="28" t="s">
        <v>40</v>
      </c>
      <c r="E218" s="29" t="s">
        <v>543</v>
      </c>
    </row>
    <row r="219" spans="1:5" ht="38.25">
      <c r="A219" s="30" t="s">
        <v>41</v>
      </c>
      <c r="E219" s="37" t="s">
        <v>774</v>
      </c>
    </row>
    <row r="220" spans="1:5" ht="12.75">
      <c r="A220" t="s">
        <v>42</v>
      </c>
      <c r="E220" s="29" t="s">
        <v>37</v>
      </c>
    </row>
    <row r="221" spans="1:18" ht="12.75" customHeight="1">
      <c r="A221" s="5" t="s">
        <v>33</v>
      </c>
      <c s="5"/>
      <c s="34" t="s">
        <v>13</v>
      </c>
      <c s="5"/>
      <c s="21" t="s">
        <v>844</v>
      </c>
      <c s="5"/>
      <c s="5"/>
      <c s="5"/>
      <c s="35">
        <f>0+Q221</f>
      </c>
      <c r="O221">
        <f>0+R221</f>
      </c>
      <c r="Q221">
        <f>0+I222</f>
      </c>
      <c>
        <f>0+O222</f>
      </c>
    </row>
    <row r="222" spans="1:16" ht="25.5">
      <c r="A222" s="19" t="s">
        <v>35</v>
      </c>
      <c s="23" t="s">
        <v>422</v>
      </c>
      <c s="23" t="s">
        <v>845</v>
      </c>
      <c s="19" t="s">
        <v>37</v>
      </c>
      <c s="24" t="s">
        <v>846</v>
      </c>
      <c s="25" t="s">
        <v>163</v>
      </c>
      <c s="26">
        <v>1.833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51">
      <c r="A223" s="28" t="s">
        <v>40</v>
      </c>
      <c r="E223" s="29" t="s">
        <v>847</v>
      </c>
    </row>
    <row r="224" spans="1:5" ht="38.25">
      <c r="A224" s="30" t="s">
        <v>41</v>
      </c>
      <c r="E224" s="37" t="s">
        <v>848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60</v>
      </c>
      <c s="5"/>
      <c s="21" t="s">
        <v>254</v>
      </c>
      <c s="5"/>
      <c s="5"/>
      <c s="5"/>
      <c s="35">
        <f>0+Q226</f>
      </c>
      <c r="O226">
        <f>0+R226</f>
      </c>
      <c r="Q226">
        <f>0+I227+I231+I235+I239+I243+I247+I251+I255+I259+I263+I267+I271+I275+I279+I283+I287+I291+I295+I299+I303+I307+I311+I315+I319+I323+I327+I331+I335</f>
      </c>
      <c>
        <f>0+O227+O231+O235+O239+O243+O247+O251+O255+O259+O263+O267+O271+O275+O279+O283+O287+O291+O295+O299+O303+O307+O311+O315+O319+O323+O327+O331+O335</f>
      </c>
    </row>
    <row r="227" spans="1:16" ht="12.75">
      <c r="A227" s="19" t="s">
        <v>35</v>
      </c>
      <c s="23" t="s">
        <v>489</v>
      </c>
      <c s="23" t="s">
        <v>669</v>
      </c>
      <c s="19" t="s">
        <v>37</v>
      </c>
      <c s="24" t="s">
        <v>670</v>
      </c>
      <c s="25" t="s">
        <v>47</v>
      </c>
      <c s="26">
        <v>3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25.5">
      <c r="A228" s="28" t="s">
        <v>40</v>
      </c>
      <c r="E228" s="29" t="s">
        <v>671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767</v>
      </c>
      <c s="23" t="s">
        <v>677</v>
      </c>
      <c s="19" t="s">
        <v>37</v>
      </c>
      <c s="24" t="s">
        <v>678</v>
      </c>
      <c s="25" t="s">
        <v>47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678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25.5">
      <c r="A235" s="19" t="s">
        <v>35</v>
      </c>
      <c s="23" t="s">
        <v>755</v>
      </c>
      <c s="23" t="s">
        <v>679</v>
      </c>
      <c s="19" t="s">
        <v>37</v>
      </c>
      <c s="24" t="s">
        <v>680</v>
      </c>
      <c s="25" t="s">
        <v>216</v>
      </c>
      <c s="26">
        <v>3.4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37</v>
      </c>
    </row>
    <row r="237" spans="1:5" ht="12.75">
      <c r="A237" s="30" t="s">
        <v>41</v>
      </c>
      <c r="E237" s="31" t="s">
        <v>849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762</v>
      </c>
      <c s="23" t="s">
        <v>685</v>
      </c>
      <c s="19" t="s">
        <v>37</v>
      </c>
      <c s="24" t="s">
        <v>686</v>
      </c>
      <c s="25" t="s">
        <v>47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686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498</v>
      </c>
      <c s="23" t="s">
        <v>689</v>
      </c>
      <c s="19" t="s">
        <v>37</v>
      </c>
      <c s="24" t="s">
        <v>690</v>
      </c>
      <c s="25" t="s">
        <v>47</v>
      </c>
      <c s="26">
        <v>1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690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495</v>
      </c>
      <c s="23" t="s">
        <v>850</v>
      </c>
      <c s="19" t="s">
        <v>37</v>
      </c>
      <c s="24" t="s">
        <v>851</v>
      </c>
      <c s="25" t="s">
        <v>47</v>
      </c>
      <c s="26">
        <v>1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852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510</v>
      </c>
      <c s="23" t="s">
        <v>691</v>
      </c>
      <c s="19" t="s">
        <v>37</v>
      </c>
      <c s="24" t="s">
        <v>692</v>
      </c>
      <c s="25" t="s">
        <v>47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692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428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694</v>
      </c>
    </row>
    <row r="257" spans="1:5" ht="12.75">
      <c r="A257" s="30" t="s">
        <v>41</v>
      </c>
      <c r="E257" s="31" t="s">
        <v>37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425</v>
      </c>
      <c s="23" t="s">
        <v>853</v>
      </c>
      <c s="19" t="s">
        <v>37</v>
      </c>
      <c s="24" t="s">
        <v>854</v>
      </c>
      <c s="25" t="s">
        <v>47</v>
      </c>
      <c s="26">
        <v>1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854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492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696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383</v>
      </c>
      <c s="23" t="s">
        <v>855</v>
      </c>
      <c s="19" t="s">
        <v>37</v>
      </c>
      <c s="24" t="s">
        <v>856</v>
      </c>
      <c s="25" t="s">
        <v>47</v>
      </c>
      <c s="26">
        <v>1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25.5">
      <c r="A268" s="28" t="s">
        <v>40</v>
      </c>
      <c r="E268" s="29" t="s">
        <v>857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502</v>
      </c>
      <c s="23" t="s">
        <v>706</v>
      </c>
      <c s="19" t="s">
        <v>37</v>
      </c>
      <c s="24" t="s">
        <v>707</v>
      </c>
      <c s="25" t="s">
        <v>47</v>
      </c>
      <c s="26">
        <v>4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707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757</v>
      </c>
      <c s="23" t="s">
        <v>708</v>
      </c>
      <c s="19" t="s">
        <v>37</v>
      </c>
      <c s="24" t="s">
        <v>709</v>
      </c>
      <c s="25" t="s">
        <v>47</v>
      </c>
      <c s="26">
        <v>1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25.5">
      <c r="A276" s="28" t="s">
        <v>40</v>
      </c>
      <c r="E276" s="29" t="s">
        <v>710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431</v>
      </c>
      <c s="23" t="s">
        <v>858</v>
      </c>
      <c s="19" t="s">
        <v>37</v>
      </c>
      <c s="24" t="s">
        <v>859</v>
      </c>
      <c s="25" t="s">
        <v>216</v>
      </c>
      <c s="26">
        <v>11.165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859</v>
      </c>
    </row>
    <row r="281" spans="1:5" ht="25.5">
      <c r="A281" s="30" t="s">
        <v>41</v>
      </c>
      <c r="E281" s="31" t="s">
        <v>860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486</v>
      </c>
      <c s="23" t="s">
        <v>711</v>
      </c>
      <c s="19" t="s">
        <v>37</v>
      </c>
      <c s="24" t="s">
        <v>712</v>
      </c>
      <c s="25" t="s">
        <v>216</v>
      </c>
      <c s="26">
        <v>20.808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712</v>
      </c>
    </row>
    <row r="285" spans="1:5" ht="25.5">
      <c r="A285" s="30" t="s">
        <v>41</v>
      </c>
      <c r="E285" s="31" t="s">
        <v>861</v>
      </c>
    </row>
    <row r="286" spans="1:5" ht="12.75">
      <c r="A286" t="s">
        <v>42</v>
      </c>
      <c r="E286" s="29" t="s">
        <v>37</v>
      </c>
    </row>
    <row r="287" spans="1:16" ht="25.5">
      <c r="A287" s="19" t="s">
        <v>35</v>
      </c>
      <c s="23" t="s">
        <v>409</v>
      </c>
      <c s="23" t="s">
        <v>714</v>
      </c>
      <c s="19" t="s">
        <v>37</v>
      </c>
      <c s="24" t="s">
        <v>715</v>
      </c>
      <c s="25" t="s">
        <v>47</v>
      </c>
      <c s="26">
        <v>1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25.5">
      <c r="A288" s="28" t="s">
        <v>40</v>
      </c>
      <c r="E288" s="29" t="s">
        <v>716</v>
      </c>
    </row>
    <row r="289" spans="1:5" ht="12.75">
      <c r="A289" s="30" t="s">
        <v>41</v>
      </c>
      <c r="E289" s="31" t="s">
        <v>592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416</v>
      </c>
      <c s="23" t="s">
        <v>862</v>
      </c>
      <c s="19" t="s">
        <v>37</v>
      </c>
      <c s="24" t="s">
        <v>863</v>
      </c>
      <c s="25" t="s">
        <v>216</v>
      </c>
      <c s="26">
        <v>11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25.5">
      <c r="A292" s="28" t="s">
        <v>40</v>
      </c>
      <c r="E292" s="29" t="s">
        <v>864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25.5">
      <c r="A295" s="19" t="s">
        <v>35</v>
      </c>
      <c s="23" t="s">
        <v>435</v>
      </c>
      <c s="23" t="s">
        <v>722</v>
      </c>
      <c s="19" t="s">
        <v>37</v>
      </c>
      <c s="24" t="s">
        <v>723</v>
      </c>
      <c s="25" t="s">
        <v>216</v>
      </c>
      <c s="26">
        <v>20.5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25.5">
      <c r="A296" s="28" t="s">
        <v>40</v>
      </c>
      <c r="E296" s="29" t="s">
        <v>724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473</v>
      </c>
      <c s="23" t="s">
        <v>725</v>
      </c>
      <c s="19" t="s">
        <v>37</v>
      </c>
      <c s="24" t="s">
        <v>726</v>
      </c>
      <c s="25" t="s">
        <v>47</v>
      </c>
      <c s="26">
        <v>1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727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413</v>
      </c>
      <c s="23" t="s">
        <v>728</v>
      </c>
      <c s="19" t="s">
        <v>37</v>
      </c>
      <c s="24" t="s">
        <v>729</v>
      </c>
      <c s="25" t="s">
        <v>730</v>
      </c>
      <c s="26">
        <v>3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731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481</v>
      </c>
      <c s="23" t="s">
        <v>732</v>
      </c>
      <c s="19" t="s">
        <v>37</v>
      </c>
      <c s="24" t="s">
        <v>733</v>
      </c>
      <c s="25" t="s">
        <v>47</v>
      </c>
      <c s="26">
        <v>2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731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485</v>
      </c>
      <c s="23" t="s">
        <v>734</v>
      </c>
      <c s="19" t="s">
        <v>37</v>
      </c>
      <c s="24" t="s">
        <v>735</v>
      </c>
      <c s="25" t="s">
        <v>47</v>
      </c>
      <c s="26">
        <v>4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25.5">
      <c r="A312" s="28" t="s">
        <v>40</v>
      </c>
      <c r="E312" s="29" t="s">
        <v>736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447</v>
      </c>
      <c s="23" t="s">
        <v>737</v>
      </c>
      <c s="19" t="s">
        <v>37</v>
      </c>
      <c s="24" t="s">
        <v>738</v>
      </c>
      <c s="25" t="s">
        <v>47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738</v>
      </c>
    </row>
    <row r="317" spans="1:5" ht="12.75">
      <c r="A317" s="30" t="s">
        <v>41</v>
      </c>
      <c r="E317" s="31" t="s">
        <v>412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506</v>
      </c>
      <c s="23" t="s">
        <v>740</v>
      </c>
      <c s="19" t="s">
        <v>37</v>
      </c>
      <c s="24" t="s">
        <v>741</v>
      </c>
      <c s="25" t="s">
        <v>47</v>
      </c>
      <c s="26">
        <v>2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12.75">
      <c r="A320" s="28" t="s">
        <v>40</v>
      </c>
      <c r="E320" s="29" t="s">
        <v>741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25.5">
      <c r="A323" s="19" t="s">
        <v>35</v>
      </c>
      <c s="23" t="s">
        <v>384</v>
      </c>
      <c s="23" t="s">
        <v>742</v>
      </c>
      <c s="19" t="s">
        <v>37</v>
      </c>
      <c s="24" t="s">
        <v>743</v>
      </c>
      <c s="25" t="s">
        <v>47</v>
      </c>
      <c s="26">
        <v>2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25.5">
      <c r="A324" s="28" t="s">
        <v>40</v>
      </c>
      <c r="E324" s="29" t="s">
        <v>743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761</v>
      </c>
      <c s="23" t="s">
        <v>865</v>
      </c>
      <c s="19" t="s">
        <v>37</v>
      </c>
      <c s="24" t="s">
        <v>866</v>
      </c>
      <c s="25" t="s">
        <v>47</v>
      </c>
      <c s="26">
        <v>1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38.25">
      <c r="A328" s="28" t="s">
        <v>40</v>
      </c>
      <c r="E328" s="29" t="s">
        <v>867</v>
      </c>
    </row>
    <row r="329" spans="1:5" ht="12.75">
      <c r="A329" s="30" t="s">
        <v>41</v>
      </c>
      <c r="E329" s="31" t="s">
        <v>37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763</v>
      </c>
      <c s="23" t="s">
        <v>746</v>
      </c>
      <c s="19" t="s">
        <v>37</v>
      </c>
      <c s="24" t="s">
        <v>747</v>
      </c>
      <c s="25" t="s">
        <v>47</v>
      </c>
      <c s="26">
        <v>2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37</v>
      </c>
    </row>
    <row r="333" spans="1:5" ht="12.75">
      <c r="A333" s="30" t="s">
        <v>41</v>
      </c>
      <c r="E333" s="31" t="s">
        <v>37</v>
      </c>
    </row>
    <row r="334" spans="1:5" ht="12.75">
      <c r="A334" t="s">
        <v>42</v>
      </c>
      <c r="E334" s="29" t="s">
        <v>37</v>
      </c>
    </row>
    <row r="335" spans="1:16" ht="25.5">
      <c r="A335" s="19" t="s">
        <v>35</v>
      </c>
      <c s="23" t="s">
        <v>764</v>
      </c>
      <c s="23" t="s">
        <v>750</v>
      </c>
      <c s="19" t="s">
        <v>37</v>
      </c>
      <c s="24" t="s">
        <v>751</v>
      </c>
      <c s="25" t="s">
        <v>47</v>
      </c>
      <c s="26">
        <v>2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12.75">
      <c r="A336" s="28" t="s">
        <v>40</v>
      </c>
      <c r="E336" s="29" t="s">
        <v>752</v>
      </c>
    </row>
    <row r="337" spans="1:5" ht="12.75">
      <c r="A337" s="30" t="s">
        <v>41</v>
      </c>
      <c r="E337" s="31" t="s">
        <v>37</v>
      </c>
    </row>
    <row r="338" spans="1:5" ht="12.75">
      <c r="A338" t="s">
        <v>42</v>
      </c>
      <c r="E338" s="29" t="s">
        <v>37</v>
      </c>
    </row>
    <row r="339" spans="1:18" ht="12.75" customHeight="1">
      <c r="A339" s="5" t="s">
        <v>33</v>
      </c>
      <c s="5"/>
      <c s="34" t="s">
        <v>30</v>
      </c>
      <c s="5"/>
      <c s="21" t="s">
        <v>34</v>
      </c>
      <c s="5"/>
      <c s="5"/>
      <c s="5"/>
      <c s="35">
        <f>0+Q339</f>
      </c>
      <c r="O339">
        <f>0+R339</f>
      </c>
      <c r="Q339">
        <f>0+I340+I344+I348+I352</f>
      </c>
      <c>
        <f>0+O340+O344+O348+O352</f>
      </c>
    </row>
    <row r="340" spans="1:16" ht="25.5">
      <c r="A340" s="19" t="s">
        <v>35</v>
      </c>
      <c s="23" t="s">
        <v>868</v>
      </c>
      <c s="23" t="s">
        <v>552</v>
      </c>
      <c s="19" t="s">
        <v>37</v>
      </c>
      <c s="24" t="s">
        <v>553</v>
      </c>
      <c s="25" t="s">
        <v>216</v>
      </c>
      <c s="26">
        <v>13.5</v>
      </c>
      <c s="27">
        <v>0</v>
      </c>
      <c s="27">
        <f>ROUND(ROUND(H340,2)*ROUND(G340,3),2)</f>
      </c>
      <c r="O340">
        <f>(I340*21)/100</f>
      </c>
      <c t="s">
        <v>14</v>
      </c>
    </row>
    <row r="341" spans="1:5" ht="38.25">
      <c r="A341" s="28" t="s">
        <v>40</v>
      </c>
      <c r="E341" s="29" t="s">
        <v>554</v>
      </c>
    </row>
    <row r="342" spans="1:5" ht="38.25">
      <c r="A342" s="30" t="s">
        <v>41</v>
      </c>
      <c r="E342" s="37" t="s">
        <v>869</v>
      </c>
    </row>
    <row r="343" spans="1:5" ht="12.75">
      <c r="A343" t="s">
        <v>42</v>
      </c>
      <c r="E343" s="29" t="s">
        <v>37</v>
      </c>
    </row>
    <row r="344" spans="1:16" ht="12.75">
      <c r="A344" s="19" t="s">
        <v>35</v>
      </c>
      <c s="23" t="s">
        <v>870</v>
      </c>
      <c s="23" t="s">
        <v>556</v>
      </c>
      <c s="19" t="s">
        <v>37</v>
      </c>
      <c s="24" t="s">
        <v>557</v>
      </c>
      <c s="25" t="s">
        <v>216</v>
      </c>
      <c s="26">
        <v>3.75</v>
      </c>
      <c s="27">
        <v>0</v>
      </c>
      <c s="27">
        <f>ROUND(ROUND(H344,2)*ROUND(G344,3),2)</f>
      </c>
      <c r="O344">
        <f>(I344*21)/100</f>
      </c>
      <c t="s">
        <v>14</v>
      </c>
    </row>
    <row r="345" spans="1:5" ht="12.75">
      <c r="A345" s="28" t="s">
        <v>40</v>
      </c>
      <c r="E345" s="29" t="s">
        <v>558</v>
      </c>
    </row>
    <row r="346" spans="1:5" ht="25.5">
      <c r="A346" s="30" t="s">
        <v>41</v>
      </c>
      <c r="E346" s="37" t="s">
        <v>871</v>
      </c>
    </row>
    <row r="347" spans="1:5" ht="12.75">
      <c r="A347" t="s">
        <v>42</v>
      </c>
      <c r="E347" s="29" t="s">
        <v>37</v>
      </c>
    </row>
    <row r="348" spans="1:16" ht="25.5">
      <c r="A348" s="19" t="s">
        <v>35</v>
      </c>
      <c s="23" t="s">
        <v>872</v>
      </c>
      <c s="23" t="s">
        <v>873</v>
      </c>
      <c s="19" t="s">
        <v>37</v>
      </c>
      <c s="24" t="s">
        <v>874</v>
      </c>
      <c s="25" t="s">
        <v>163</v>
      </c>
      <c s="26">
        <v>0.7</v>
      </c>
      <c s="27">
        <v>0</v>
      </c>
      <c s="27">
        <f>ROUND(ROUND(H348,2)*ROUND(G348,3),2)</f>
      </c>
      <c r="O348">
        <f>(I348*21)/100</f>
      </c>
      <c t="s">
        <v>14</v>
      </c>
    </row>
    <row r="349" spans="1:5" ht="25.5">
      <c r="A349" s="28" t="s">
        <v>40</v>
      </c>
      <c r="E349" s="29" t="s">
        <v>875</v>
      </c>
    </row>
    <row r="350" spans="1:5" ht="38.25">
      <c r="A350" s="30" t="s">
        <v>41</v>
      </c>
      <c r="E350" s="37" t="s">
        <v>876</v>
      </c>
    </row>
    <row r="351" spans="1:5" ht="12.75">
      <c r="A351" t="s">
        <v>42</v>
      </c>
      <c r="E351" s="29" t="s">
        <v>37</v>
      </c>
    </row>
    <row r="352" spans="1:16" ht="12.75">
      <c r="A352" s="19" t="s">
        <v>35</v>
      </c>
      <c s="23" t="s">
        <v>877</v>
      </c>
      <c s="23" t="s">
        <v>878</v>
      </c>
      <c s="19" t="s">
        <v>37</v>
      </c>
      <c s="24" t="s">
        <v>879</v>
      </c>
      <c s="25" t="s">
        <v>216</v>
      </c>
      <c s="26">
        <v>0.12</v>
      </c>
      <c s="27">
        <v>0</v>
      </c>
      <c s="27">
        <f>ROUND(ROUND(H352,2)*ROUND(G352,3),2)</f>
      </c>
      <c r="O352">
        <f>(I352*21)/100</f>
      </c>
      <c t="s">
        <v>14</v>
      </c>
    </row>
    <row r="353" spans="1:5" ht="25.5">
      <c r="A353" s="28" t="s">
        <v>40</v>
      </c>
      <c r="E353" s="29" t="s">
        <v>880</v>
      </c>
    </row>
    <row r="354" spans="1:5" ht="12.75">
      <c r="A354" s="30" t="s">
        <v>41</v>
      </c>
      <c r="E354" s="31" t="s">
        <v>37</v>
      </c>
    </row>
    <row r="355" spans="1:5" ht="12.75">
      <c r="A355" t="s">
        <v>42</v>
      </c>
      <c r="E355" s="29" t="s">
        <v>37</v>
      </c>
    </row>
    <row r="356" spans="1:18" ht="12.75" customHeight="1">
      <c r="A356" s="5" t="s">
        <v>33</v>
      </c>
      <c s="5"/>
      <c s="34" t="s">
        <v>275</v>
      </c>
      <c s="5"/>
      <c s="21" t="s">
        <v>276</v>
      </c>
      <c s="5"/>
      <c s="5"/>
      <c s="5"/>
      <c s="35">
        <f>0+Q356</f>
      </c>
      <c r="O356">
        <f>0+R356</f>
      </c>
      <c r="Q356">
        <f>0+I357</f>
      </c>
      <c>
        <f>0+O357</f>
      </c>
    </row>
    <row r="357" spans="1:16" ht="12.75">
      <c r="A357" s="19" t="s">
        <v>35</v>
      </c>
      <c s="23" t="s">
        <v>881</v>
      </c>
      <c s="23" t="s">
        <v>278</v>
      </c>
      <c s="19" t="s">
        <v>37</v>
      </c>
      <c s="24" t="s">
        <v>279</v>
      </c>
      <c s="25" t="s">
        <v>198</v>
      </c>
      <c s="26">
        <v>3.147</v>
      </c>
      <c s="27">
        <v>0</v>
      </c>
      <c s="27">
        <f>ROUND(ROUND(H357,2)*ROUND(G357,3),2)</f>
      </c>
      <c r="O357">
        <f>(I357*21)/100</f>
      </c>
      <c t="s">
        <v>14</v>
      </c>
    </row>
    <row r="358" spans="1:5" ht="38.25">
      <c r="A358" s="28" t="s">
        <v>40</v>
      </c>
      <c r="E358" s="29" t="s">
        <v>280</v>
      </c>
    </row>
    <row r="359" spans="1:5" ht="12.75">
      <c r="A359" s="30" t="s">
        <v>41</v>
      </c>
      <c r="E359" s="31" t="s">
        <v>882</v>
      </c>
    </row>
    <row r="360" spans="1:5" ht="12.75">
      <c r="A360" t="s">
        <v>42</v>
      </c>
      <c r="E360" s="29" t="s">
        <v>37</v>
      </c>
    </row>
    <row r="361" spans="1:18" ht="12.75" customHeight="1">
      <c r="A361" s="5" t="s">
        <v>33</v>
      </c>
      <c s="5"/>
      <c s="34" t="s">
        <v>765</v>
      </c>
      <c s="5"/>
      <c s="21" t="s">
        <v>766</v>
      </c>
      <c s="5"/>
      <c s="5"/>
      <c s="5"/>
      <c s="35">
        <f>0+Q361</f>
      </c>
      <c r="O361">
        <f>0+R361</f>
      </c>
      <c r="Q361">
        <f>0+I362</f>
      </c>
      <c>
        <f>0+O362</f>
      </c>
    </row>
    <row r="362" spans="1:16" ht="12.75">
      <c r="A362" s="19" t="s">
        <v>35</v>
      </c>
      <c s="23" t="s">
        <v>883</v>
      </c>
      <c s="23" t="s">
        <v>768</v>
      </c>
      <c s="19" t="s">
        <v>37</v>
      </c>
      <c s="24" t="s">
        <v>769</v>
      </c>
      <c s="25" t="s">
        <v>198</v>
      </c>
      <c s="26">
        <v>3.147</v>
      </c>
      <c s="27">
        <v>0</v>
      </c>
      <c s="27">
        <f>ROUND(ROUND(H362,2)*ROUND(G362,3),2)</f>
      </c>
      <c r="O362">
        <f>(I362*21)/100</f>
      </c>
      <c t="s">
        <v>14</v>
      </c>
    </row>
    <row r="363" spans="1:5" ht="25.5">
      <c r="A363" s="28" t="s">
        <v>40</v>
      </c>
      <c r="E363" s="29" t="s">
        <v>770</v>
      </c>
    </row>
    <row r="364" spans="1:5" ht="12.75">
      <c r="A364" s="30" t="s">
        <v>41</v>
      </c>
      <c r="E364" s="31" t="s">
        <v>882</v>
      </c>
    </row>
    <row r="365" spans="1:5" ht="12.75">
      <c r="A365" t="s">
        <v>42</v>
      </c>
      <c r="E36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0+O8+O141+O154+O175+O188+O217+O222+O319+O336+O341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884</v>
      </c>
      <c s="36">
        <f>0+I8+I141+I154+I175+I188+I217+I222+I319+I336+I341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884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41.95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40.25">
      <c r="A11" s="30" t="s">
        <v>41</v>
      </c>
      <c r="E11" s="37" t="s">
        <v>885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41.95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886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45.875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51">
      <c r="A19" s="30" t="s">
        <v>41</v>
      </c>
      <c r="E19" s="37" t="s">
        <v>887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41.95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40.25">
      <c r="A23" s="30" t="s">
        <v>41</v>
      </c>
      <c r="E23" s="37" t="s">
        <v>885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775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153</v>
      </c>
      <c s="26">
        <v>324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601</v>
      </c>
    </row>
    <row r="31" spans="1:5" ht="25.5">
      <c r="A31" s="30" t="s">
        <v>41</v>
      </c>
      <c r="E31" s="37" t="s">
        <v>776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26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777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604</v>
      </c>
      <c s="19" t="s">
        <v>37</v>
      </c>
      <c s="24" t="s">
        <v>605</v>
      </c>
      <c s="25" t="s">
        <v>158</v>
      </c>
      <c s="26">
        <v>27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606</v>
      </c>
    </row>
    <row r="39" spans="1:5" ht="12.75">
      <c r="A39" s="30" t="s">
        <v>41</v>
      </c>
      <c r="E39" s="31" t="s">
        <v>778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320</v>
      </c>
      <c s="19" t="s">
        <v>37</v>
      </c>
      <c s="24" t="s">
        <v>321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322</v>
      </c>
    </row>
    <row r="43" spans="1:5" ht="12.75">
      <c r="A43" s="30" t="s">
        <v>41</v>
      </c>
      <c r="E43" s="31" t="s">
        <v>779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1.8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611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4.538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63.75">
      <c r="A51" s="30" t="s">
        <v>41</v>
      </c>
      <c r="E51" s="37" t="s">
        <v>888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889</v>
      </c>
      <c s="19" t="s">
        <v>37</v>
      </c>
      <c s="24" t="s">
        <v>890</v>
      </c>
      <c s="25" t="s">
        <v>163</v>
      </c>
      <c s="26">
        <v>24.108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891</v>
      </c>
    </row>
    <row r="55" spans="1:5" ht="51">
      <c r="A55" s="30" t="s">
        <v>41</v>
      </c>
      <c r="E55" s="37" t="s">
        <v>892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786</v>
      </c>
      <c s="19" t="s">
        <v>37</v>
      </c>
      <c s="24" t="s">
        <v>787</v>
      </c>
      <c s="25" t="s">
        <v>163</v>
      </c>
      <c s="26">
        <v>12.054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788</v>
      </c>
    </row>
    <row r="59" spans="1:5" ht="12.75">
      <c r="A59" s="30" t="s">
        <v>41</v>
      </c>
      <c r="E59" s="31" t="s">
        <v>893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790</v>
      </c>
      <c s="19" t="s">
        <v>37</v>
      </c>
      <c s="24" t="s">
        <v>791</v>
      </c>
      <c s="25" t="s">
        <v>163</v>
      </c>
      <c s="26">
        <v>4.018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792</v>
      </c>
    </row>
    <row r="63" spans="1:5" ht="12.75">
      <c r="A63" s="30" t="s">
        <v>41</v>
      </c>
      <c r="E63" s="31" t="s">
        <v>894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83</v>
      </c>
      <c s="23" t="s">
        <v>794</v>
      </c>
      <c s="19" t="s">
        <v>37</v>
      </c>
      <c s="24" t="s">
        <v>795</v>
      </c>
      <c s="25" t="s">
        <v>163</v>
      </c>
      <c s="26">
        <v>41.275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796</v>
      </c>
    </row>
    <row r="67" spans="1:5" ht="140.25">
      <c r="A67" s="30" t="s">
        <v>41</v>
      </c>
      <c r="E67" s="37" t="s">
        <v>895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86</v>
      </c>
      <c s="23" t="s">
        <v>798</v>
      </c>
      <c s="19" t="s">
        <v>37</v>
      </c>
      <c s="24" t="s">
        <v>799</v>
      </c>
      <c s="25" t="s">
        <v>163</v>
      </c>
      <c s="26">
        <v>20.638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800</v>
      </c>
    </row>
    <row r="71" spans="1:5" ht="12.75">
      <c r="A71" s="30" t="s">
        <v>41</v>
      </c>
      <c r="E71" s="31" t="s">
        <v>896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170</v>
      </c>
      <c s="19" t="s">
        <v>37</v>
      </c>
      <c s="24" t="s">
        <v>171</v>
      </c>
      <c s="25" t="s">
        <v>163</v>
      </c>
      <c s="26">
        <v>6.879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172</v>
      </c>
    </row>
    <row r="75" spans="1:5" ht="12.75">
      <c r="A75" s="30" t="s">
        <v>41</v>
      </c>
      <c r="E75" s="31" t="s">
        <v>897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80</v>
      </c>
      <c s="23" t="s">
        <v>803</v>
      </c>
      <c s="19" t="s">
        <v>37</v>
      </c>
      <c s="24" t="s">
        <v>804</v>
      </c>
      <c s="25" t="s">
        <v>163</v>
      </c>
      <c s="26">
        <v>4.018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805</v>
      </c>
    </row>
    <row r="79" spans="1:5" ht="12.75">
      <c r="A79" s="30" t="s">
        <v>41</v>
      </c>
      <c r="E79" s="31" t="s">
        <v>894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93</v>
      </c>
      <c s="23" t="s">
        <v>174</v>
      </c>
      <c s="19" t="s">
        <v>37</v>
      </c>
      <c s="24" t="s">
        <v>175</v>
      </c>
      <c s="25" t="s">
        <v>163</v>
      </c>
      <c s="26">
        <v>6.879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176</v>
      </c>
    </row>
    <row r="83" spans="1:5" ht="12.75">
      <c r="A83" s="30" t="s">
        <v>41</v>
      </c>
      <c r="E83" s="31" t="s">
        <v>897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177</v>
      </c>
      <c s="19" t="s">
        <v>37</v>
      </c>
      <c s="24" t="s">
        <v>178</v>
      </c>
      <c s="25" t="s">
        <v>141</v>
      </c>
      <c s="26">
        <v>73.004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179</v>
      </c>
    </row>
    <row r="87" spans="1:5" ht="38.25">
      <c r="A87" s="30" t="s">
        <v>41</v>
      </c>
      <c r="E87" s="37" t="s">
        <v>898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73.004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807</v>
      </c>
      <c s="19" t="s">
        <v>37</v>
      </c>
      <c s="24" t="s">
        <v>808</v>
      </c>
      <c s="25" t="s">
        <v>141</v>
      </c>
      <c s="26">
        <v>50.4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25.5">
      <c r="A95" s="30" t="s">
        <v>41</v>
      </c>
      <c r="E95" s="31" t="s">
        <v>899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810</v>
      </c>
      <c s="19" t="s">
        <v>37</v>
      </c>
      <c s="24" t="s">
        <v>811</v>
      </c>
      <c s="25" t="s">
        <v>141</v>
      </c>
      <c s="26">
        <v>50.4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25.5">
      <c r="A99" s="30" t="s">
        <v>41</v>
      </c>
      <c r="E99" s="31" t="s">
        <v>899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812</v>
      </c>
      <c s="19" t="s">
        <v>37</v>
      </c>
      <c s="24" t="s">
        <v>813</v>
      </c>
      <c s="25" t="s">
        <v>39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108</v>
      </c>
      <c s="23" t="s">
        <v>814</v>
      </c>
      <c s="19" t="s">
        <v>37</v>
      </c>
      <c s="24" t="s">
        <v>815</v>
      </c>
      <c s="25" t="s">
        <v>47</v>
      </c>
      <c s="26">
        <v>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816</v>
      </c>
    </row>
    <row r="107" spans="1:5" ht="12.75">
      <c r="A107" s="30" t="s">
        <v>41</v>
      </c>
      <c r="E107" s="31" t="s">
        <v>592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184</v>
      </c>
      <c s="19" t="s">
        <v>37</v>
      </c>
      <c s="24" t="s">
        <v>185</v>
      </c>
      <c s="25" t="s">
        <v>163</v>
      </c>
      <c s="26">
        <v>65.383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186</v>
      </c>
    </row>
    <row r="111" spans="1:5" ht="12.75">
      <c r="A111" s="30" t="s">
        <v>41</v>
      </c>
      <c r="E111" s="31" t="s">
        <v>900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119</v>
      </c>
      <c s="23" t="s">
        <v>188</v>
      </c>
      <c s="19" t="s">
        <v>37</v>
      </c>
      <c s="24" t="s">
        <v>189</v>
      </c>
      <c s="25" t="s">
        <v>163</v>
      </c>
      <c s="26">
        <v>43.589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190</v>
      </c>
    </row>
    <row r="115" spans="1:5" ht="12.75">
      <c r="A115" s="30" t="s">
        <v>41</v>
      </c>
      <c r="E115" s="31" t="s">
        <v>901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192</v>
      </c>
      <c s="19" t="s">
        <v>37</v>
      </c>
      <c s="24" t="s">
        <v>193</v>
      </c>
      <c s="25" t="s">
        <v>163</v>
      </c>
      <c s="26">
        <v>108.972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194</v>
      </c>
    </row>
    <row r="119" spans="1:5" ht="89.25">
      <c r="A119" s="30" t="s">
        <v>41</v>
      </c>
      <c r="E119" s="37" t="s">
        <v>902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127</v>
      </c>
      <c s="23" t="s">
        <v>196</v>
      </c>
      <c s="19" t="s">
        <v>37</v>
      </c>
      <c s="24" t="s">
        <v>197</v>
      </c>
      <c s="25" t="s">
        <v>198</v>
      </c>
      <c s="26">
        <v>14.925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41</v>
      </c>
      <c r="E123" s="31" t="s">
        <v>903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131</v>
      </c>
      <c s="23" t="s">
        <v>200</v>
      </c>
      <c s="19" t="s">
        <v>37</v>
      </c>
      <c s="24" t="s">
        <v>201</v>
      </c>
      <c s="25" t="s">
        <v>163</v>
      </c>
      <c s="26">
        <v>39.676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202</v>
      </c>
    </row>
    <row r="127" spans="1:5" ht="89.25">
      <c r="A127" s="30" t="s">
        <v>41</v>
      </c>
      <c r="E127" s="31" t="s">
        <v>904</v>
      </c>
    </row>
    <row r="128" spans="1:5" ht="12.75">
      <c r="A128" t="s">
        <v>42</v>
      </c>
      <c r="E128" s="29" t="s">
        <v>37</v>
      </c>
    </row>
    <row r="129" spans="1:16" ht="25.5">
      <c r="A129" s="19" t="s">
        <v>35</v>
      </c>
      <c s="23" t="s">
        <v>258</v>
      </c>
      <c s="23" t="s">
        <v>204</v>
      </c>
      <c s="19" t="s">
        <v>37</v>
      </c>
      <c s="24" t="s">
        <v>205</v>
      </c>
      <c s="25" t="s">
        <v>163</v>
      </c>
      <c s="26">
        <v>12.738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205</v>
      </c>
    </row>
    <row r="131" spans="1:5" ht="25.5">
      <c r="A131" s="30" t="s">
        <v>41</v>
      </c>
      <c r="E131" s="31" t="s">
        <v>905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268</v>
      </c>
      <c s="23" t="s">
        <v>639</v>
      </c>
      <c s="19" t="s">
        <v>37</v>
      </c>
      <c s="24" t="s">
        <v>640</v>
      </c>
      <c s="25" t="s">
        <v>198</v>
      </c>
      <c s="26">
        <v>25.476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640</v>
      </c>
    </row>
    <row r="135" spans="1:5" ht="12.75">
      <c r="A135" s="30" t="s">
        <v>41</v>
      </c>
      <c r="E135" s="31" t="s">
        <v>906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134</v>
      </c>
      <c s="23" t="s">
        <v>210</v>
      </c>
      <c s="19" t="s">
        <v>37</v>
      </c>
      <c s="24" t="s">
        <v>211</v>
      </c>
      <c s="25" t="s">
        <v>198</v>
      </c>
      <c s="26">
        <v>73.401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211</v>
      </c>
    </row>
    <row r="139" spans="1:5" ht="12.75">
      <c r="A139" s="30" t="s">
        <v>41</v>
      </c>
      <c r="E139" s="31" t="s">
        <v>907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14</v>
      </c>
      <c s="5"/>
      <c s="21" t="s">
        <v>213</v>
      </c>
      <c s="5"/>
      <c s="5"/>
      <c s="5"/>
      <c s="35">
        <f>0+Q141</f>
      </c>
      <c r="O141">
        <f>0+R141</f>
      </c>
      <c r="Q141">
        <f>0+I142+I146+I150</f>
      </c>
      <c>
        <f>0+O142+O146+O150</f>
      </c>
    </row>
    <row r="142" spans="1:16" ht="25.5">
      <c r="A142" s="19" t="s">
        <v>35</v>
      </c>
      <c s="23" t="s">
        <v>400</v>
      </c>
      <c s="23" t="s">
        <v>214</v>
      </c>
      <c s="19" t="s">
        <v>37</v>
      </c>
      <c s="24" t="s">
        <v>215</v>
      </c>
      <c s="25" t="s">
        <v>216</v>
      </c>
      <c s="26">
        <v>15.7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38.25">
      <c r="A143" s="28" t="s">
        <v>40</v>
      </c>
      <c r="E143" s="29" t="s">
        <v>217</v>
      </c>
    </row>
    <row r="144" spans="1:5" ht="38.25">
      <c r="A144" s="30" t="s">
        <v>41</v>
      </c>
      <c r="E144" s="31" t="s">
        <v>908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390</v>
      </c>
      <c s="23" t="s">
        <v>219</v>
      </c>
      <c s="19" t="s">
        <v>37</v>
      </c>
      <c s="24" t="s">
        <v>220</v>
      </c>
      <c s="25" t="s">
        <v>141</v>
      </c>
      <c s="26">
        <v>17.27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221</v>
      </c>
    </row>
    <row r="148" spans="1:5" ht="12.75">
      <c r="A148" s="30" t="s">
        <v>41</v>
      </c>
      <c r="E148" s="31" t="s">
        <v>909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397</v>
      </c>
      <c s="23" t="s">
        <v>223</v>
      </c>
      <c s="19" t="s">
        <v>37</v>
      </c>
      <c s="24" t="s">
        <v>224</v>
      </c>
      <c s="25" t="s">
        <v>141</v>
      </c>
      <c s="26">
        <v>20.456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224</v>
      </c>
    </row>
    <row r="152" spans="1:5" ht="25.5">
      <c r="A152" s="30" t="s">
        <v>41</v>
      </c>
      <c r="E152" s="31" t="s">
        <v>910</v>
      </c>
    </row>
    <row r="153" spans="1:5" ht="12.75">
      <c r="A153" t="s">
        <v>42</v>
      </c>
      <c r="E153" s="29" t="s">
        <v>37</v>
      </c>
    </row>
    <row r="154" spans="1:18" ht="12.75" customHeight="1">
      <c r="A154" s="5" t="s">
        <v>33</v>
      </c>
      <c s="5"/>
      <c s="34" t="s">
        <v>12</v>
      </c>
      <c s="5"/>
      <c s="21" t="s">
        <v>647</v>
      </c>
      <c s="5"/>
      <c s="5"/>
      <c s="5"/>
      <c s="35">
        <f>0+Q154</f>
      </c>
      <c r="O154">
        <f>0+R154</f>
      </c>
      <c r="Q154">
        <f>0+I155+I159+I163+I167+I171</f>
      </c>
      <c>
        <f>0+O155+O159+O163+O167+O171</f>
      </c>
    </row>
    <row r="155" spans="1:16" ht="12.75">
      <c r="A155" s="19" t="s">
        <v>35</v>
      </c>
      <c s="23" t="s">
        <v>393</v>
      </c>
      <c s="23" t="s">
        <v>648</v>
      </c>
      <c s="19" t="s">
        <v>37</v>
      </c>
      <c s="24" t="s">
        <v>649</v>
      </c>
      <c s="25" t="s">
        <v>163</v>
      </c>
      <c s="26">
        <v>2.173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650</v>
      </c>
    </row>
    <row r="157" spans="1:5" ht="102">
      <c r="A157" s="30" t="s">
        <v>41</v>
      </c>
      <c r="E157" s="37" t="s">
        <v>911</v>
      </c>
    </row>
    <row r="158" spans="1:5" ht="12.75">
      <c r="A158" t="s">
        <v>42</v>
      </c>
      <c r="E158" s="29" t="s">
        <v>37</v>
      </c>
    </row>
    <row r="159" spans="1:16" ht="12.75">
      <c r="A159" s="19" t="s">
        <v>35</v>
      </c>
      <c s="23" t="s">
        <v>454</v>
      </c>
      <c s="23" t="s">
        <v>655</v>
      </c>
      <c s="19" t="s">
        <v>37</v>
      </c>
      <c s="24" t="s">
        <v>656</v>
      </c>
      <c s="25" t="s">
        <v>216</v>
      </c>
      <c s="26">
        <v>31.4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12.75">
      <c r="A160" s="28" t="s">
        <v>40</v>
      </c>
      <c r="E160" s="29" t="s">
        <v>657</v>
      </c>
    </row>
    <row r="161" spans="1:5" ht="12.75">
      <c r="A161" s="30" t="s">
        <v>41</v>
      </c>
      <c r="E161" s="31" t="s">
        <v>37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441</v>
      </c>
      <c s="23" t="s">
        <v>912</v>
      </c>
      <c s="19" t="s">
        <v>37</v>
      </c>
      <c s="24" t="s">
        <v>913</v>
      </c>
      <c s="25" t="s">
        <v>39</v>
      </c>
      <c s="26">
        <v>1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38.25">
      <c r="A164" s="28" t="s">
        <v>40</v>
      </c>
      <c r="E164" s="29" t="s">
        <v>914</v>
      </c>
    </row>
    <row r="165" spans="1:5" ht="12.75">
      <c r="A165" s="30" t="s">
        <v>41</v>
      </c>
      <c r="E165" s="31" t="s">
        <v>37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444</v>
      </c>
      <c s="23" t="s">
        <v>915</v>
      </c>
      <c s="19" t="s">
        <v>37</v>
      </c>
      <c s="24" t="s">
        <v>916</v>
      </c>
      <c s="25" t="s">
        <v>39</v>
      </c>
      <c s="26">
        <v>1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38.25">
      <c r="A168" s="28" t="s">
        <v>40</v>
      </c>
      <c r="E168" s="29" t="s">
        <v>836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469</v>
      </c>
      <c s="23" t="s">
        <v>837</v>
      </c>
      <c s="19" t="s">
        <v>37</v>
      </c>
      <c s="24" t="s">
        <v>838</v>
      </c>
      <c s="25" t="s">
        <v>216</v>
      </c>
      <c s="26">
        <v>5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12.75">
      <c r="A172" s="28" t="s">
        <v>40</v>
      </c>
      <c r="E172" s="29" t="s">
        <v>838</v>
      </c>
    </row>
    <row r="173" spans="1:5" ht="38.25">
      <c r="A173" s="30" t="s">
        <v>41</v>
      </c>
      <c r="E173" s="37" t="s">
        <v>917</v>
      </c>
    </row>
    <row r="174" spans="1:5" ht="12.75">
      <c r="A174" t="s">
        <v>42</v>
      </c>
      <c r="E174" s="29" t="s">
        <v>37</v>
      </c>
    </row>
    <row r="175" spans="1:18" ht="12.75" customHeight="1">
      <c r="A175" s="5" t="s">
        <v>33</v>
      </c>
      <c s="5"/>
      <c s="34" t="s">
        <v>24</v>
      </c>
      <c s="5"/>
      <c s="21" t="s">
        <v>225</v>
      </c>
      <c s="5"/>
      <c s="5"/>
      <c s="5"/>
      <c s="35">
        <f>0+Q175</f>
      </c>
      <c r="O175">
        <f>0+R175</f>
      </c>
      <c r="Q175">
        <f>0+I176+I180+I184</f>
      </c>
      <c>
        <f>0+O176+O180+O184</f>
      </c>
    </row>
    <row r="176" spans="1:16" ht="12.75">
      <c r="A176" s="19" t="s">
        <v>35</v>
      </c>
      <c s="23" t="s">
        <v>403</v>
      </c>
      <c s="23" t="s">
        <v>228</v>
      </c>
      <c s="19" t="s">
        <v>37</v>
      </c>
      <c s="24" t="s">
        <v>229</v>
      </c>
      <c s="25" t="s">
        <v>163</v>
      </c>
      <c s="26">
        <v>3.864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25.5">
      <c r="A177" s="28" t="s">
        <v>40</v>
      </c>
      <c r="E177" s="29" t="s">
        <v>230</v>
      </c>
    </row>
    <row r="178" spans="1:5" ht="140.25">
      <c r="A178" s="30" t="s">
        <v>41</v>
      </c>
      <c r="E178" s="37" t="s">
        <v>918</v>
      </c>
    </row>
    <row r="179" spans="1:5" ht="12.75">
      <c r="A179" t="s">
        <v>42</v>
      </c>
      <c r="E179" s="29" t="s">
        <v>37</v>
      </c>
    </row>
    <row r="180" spans="1:16" ht="12.75">
      <c r="A180" s="19" t="s">
        <v>35</v>
      </c>
      <c s="23" t="s">
        <v>419</v>
      </c>
      <c s="23" t="s">
        <v>659</v>
      </c>
      <c s="19" t="s">
        <v>37</v>
      </c>
      <c s="24" t="s">
        <v>660</v>
      </c>
      <c s="25" t="s">
        <v>163</v>
      </c>
      <c s="26">
        <v>2.592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661</v>
      </c>
    </row>
    <row r="182" spans="1:5" ht="63.75">
      <c r="A182" s="30" t="s">
        <v>41</v>
      </c>
      <c r="E182" s="37" t="s">
        <v>841</v>
      </c>
    </row>
    <row r="183" spans="1:5" ht="12.75">
      <c r="A183" t="s">
        <v>42</v>
      </c>
      <c r="E183" s="29" t="s">
        <v>37</v>
      </c>
    </row>
    <row r="184" spans="1:16" ht="12.75">
      <c r="A184" s="19" t="s">
        <v>35</v>
      </c>
      <c s="23" t="s">
        <v>477</v>
      </c>
      <c s="23" t="s">
        <v>663</v>
      </c>
      <c s="19" t="s">
        <v>37</v>
      </c>
      <c s="24" t="s">
        <v>664</v>
      </c>
      <c s="25" t="s">
        <v>163</v>
      </c>
      <c s="26">
        <v>7.086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25.5">
      <c r="A185" s="28" t="s">
        <v>40</v>
      </c>
      <c r="E185" s="29" t="s">
        <v>665</v>
      </c>
    </row>
    <row r="186" spans="1:5" ht="25.5">
      <c r="A186" s="30" t="s">
        <v>41</v>
      </c>
      <c r="E186" s="31" t="s">
        <v>919</v>
      </c>
    </row>
    <row r="187" spans="1:5" ht="12.75">
      <c r="A187" t="s">
        <v>42</v>
      </c>
      <c r="E187" s="29" t="s">
        <v>37</v>
      </c>
    </row>
    <row r="188" spans="1:18" ht="12.75" customHeight="1">
      <c r="A188" s="5" t="s">
        <v>33</v>
      </c>
      <c s="5"/>
      <c s="34" t="s">
        <v>26</v>
      </c>
      <c s="5"/>
      <c s="21" t="s">
        <v>235</v>
      </c>
      <c s="5"/>
      <c s="5"/>
      <c s="5"/>
      <c s="35">
        <f>0+Q188</f>
      </c>
      <c r="O188">
        <f>0+R188</f>
      </c>
      <c r="Q188">
        <f>0+I189+I193+I197+I201+I205+I209+I213</f>
      </c>
      <c>
        <f>0+O189+O193+O197+O201+O205+O209+O213</f>
      </c>
    </row>
    <row r="189" spans="1:16" ht="12.75">
      <c r="A189" s="19" t="s">
        <v>35</v>
      </c>
      <c s="23" t="s">
        <v>272</v>
      </c>
      <c s="23" t="s">
        <v>370</v>
      </c>
      <c s="19" t="s">
        <v>37</v>
      </c>
      <c s="24" t="s">
        <v>371</v>
      </c>
      <c s="25" t="s">
        <v>141</v>
      </c>
      <c s="26">
        <v>1.8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372</v>
      </c>
    </row>
    <row r="191" spans="1:5" ht="25.5">
      <c r="A191" s="30" t="s">
        <v>41</v>
      </c>
      <c r="E191" s="37" t="s">
        <v>920</v>
      </c>
    </row>
    <row r="192" spans="1:5" ht="12.75">
      <c r="A192" t="s">
        <v>42</v>
      </c>
      <c r="E192" s="29" t="s">
        <v>37</v>
      </c>
    </row>
    <row r="193" spans="1:16" ht="12.75">
      <c r="A193" s="19" t="s">
        <v>35</v>
      </c>
      <c s="23" t="s">
        <v>277</v>
      </c>
      <c s="23" t="s">
        <v>374</v>
      </c>
      <c s="19" t="s">
        <v>37</v>
      </c>
      <c s="24" t="s">
        <v>375</v>
      </c>
      <c s="25" t="s">
        <v>141</v>
      </c>
      <c s="26">
        <v>1.8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376</v>
      </c>
    </row>
    <row r="195" spans="1:5" ht="12.75">
      <c r="A195" s="30" t="s">
        <v>41</v>
      </c>
      <c r="E195" s="31" t="s">
        <v>37</v>
      </c>
    </row>
    <row r="196" spans="1:5" ht="12.75">
      <c r="A196" t="s">
        <v>42</v>
      </c>
      <c r="E196" s="29" t="s">
        <v>37</v>
      </c>
    </row>
    <row r="197" spans="1:16" ht="25.5">
      <c r="A197" s="19" t="s">
        <v>35</v>
      </c>
      <c s="23" t="s">
        <v>250</v>
      </c>
      <c s="23" t="s">
        <v>236</v>
      </c>
      <c s="19" t="s">
        <v>37</v>
      </c>
      <c s="24" t="s">
        <v>237</v>
      </c>
      <c s="25" t="s">
        <v>141</v>
      </c>
      <c s="26">
        <v>41.95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25.5">
      <c r="A198" s="28" t="s">
        <v>40</v>
      </c>
      <c r="E198" s="29" t="s">
        <v>238</v>
      </c>
    </row>
    <row r="199" spans="1:5" ht="140.25">
      <c r="A199" s="30" t="s">
        <v>41</v>
      </c>
      <c r="E199" s="37" t="s">
        <v>885</v>
      </c>
    </row>
    <row r="200" spans="1:5" ht="12.75">
      <c r="A200" t="s">
        <v>42</v>
      </c>
      <c r="E200" s="29" t="s">
        <v>37</v>
      </c>
    </row>
    <row r="201" spans="1:16" ht="12.75">
      <c r="A201" s="19" t="s">
        <v>35</v>
      </c>
      <c s="23" t="s">
        <v>247</v>
      </c>
      <c s="23" t="s">
        <v>239</v>
      </c>
      <c s="19" t="s">
        <v>37</v>
      </c>
      <c s="24" t="s">
        <v>240</v>
      </c>
      <c s="25" t="s">
        <v>141</v>
      </c>
      <c s="26">
        <v>41.95</v>
      </c>
      <c s="27">
        <v>0</v>
      </c>
      <c s="27">
        <f>ROUND(ROUND(H201,2)*ROUND(G201,3),2)</f>
      </c>
      <c r="O201">
        <f>(I201*21)/100</f>
      </c>
      <c t="s">
        <v>14</v>
      </c>
    </row>
    <row r="202" spans="1:5" ht="25.5">
      <c r="A202" s="28" t="s">
        <v>40</v>
      </c>
      <c r="E202" s="29" t="s">
        <v>241</v>
      </c>
    </row>
    <row r="203" spans="1:5" ht="12.75">
      <c r="A203" s="30" t="s">
        <v>41</v>
      </c>
      <c r="E203" s="31" t="s">
        <v>37</v>
      </c>
    </row>
    <row r="204" spans="1:5" ht="12.75">
      <c r="A204" t="s">
        <v>42</v>
      </c>
      <c r="E204" s="29" t="s">
        <v>37</v>
      </c>
    </row>
    <row r="205" spans="1:16" ht="12.75">
      <c r="A205" s="19" t="s">
        <v>35</v>
      </c>
      <c s="23" t="s">
        <v>461</v>
      </c>
      <c s="23" t="s">
        <v>242</v>
      </c>
      <c s="19" t="s">
        <v>37</v>
      </c>
      <c s="24" t="s">
        <v>243</v>
      </c>
      <c s="25" t="s">
        <v>141</v>
      </c>
      <c s="26">
        <v>41.95</v>
      </c>
      <c s="27">
        <v>0</v>
      </c>
      <c s="27">
        <f>ROUND(ROUND(H205,2)*ROUND(G205,3),2)</f>
      </c>
      <c r="O205">
        <f>(I205*21)/100</f>
      </c>
      <c t="s">
        <v>14</v>
      </c>
    </row>
    <row r="206" spans="1:5" ht="25.5">
      <c r="A206" s="28" t="s">
        <v>40</v>
      </c>
      <c r="E206" s="29" t="s">
        <v>244</v>
      </c>
    </row>
    <row r="207" spans="1:5" ht="12.75">
      <c r="A207" s="30" t="s">
        <v>41</v>
      </c>
      <c r="E207" s="31" t="s">
        <v>37</v>
      </c>
    </row>
    <row r="208" spans="1:5" ht="12.75">
      <c r="A208" t="s">
        <v>42</v>
      </c>
      <c r="E208" s="29" t="s">
        <v>37</v>
      </c>
    </row>
    <row r="209" spans="1:16" ht="12.75">
      <c r="A209" s="19" t="s">
        <v>35</v>
      </c>
      <c s="23" t="s">
        <v>386</v>
      </c>
      <c s="23" t="s">
        <v>538</v>
      </c>
      <c s="19" t="s">
        <v>37</v>
      </c>
      <c s="24" t="s">
        <v>539</v>
      </c>
      <c s="25" t="s">
        <v>141</v>
      </c>
      <c s="26">
        <v>45.875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540</v>
      </c>
    </row>
    <row r="211" spans="1:5" ht="12.75">
      <c r="A211" s="30" t="s">
        <v>41</v>
      </c>
      <c r="E211" s="31" t="s">
        <v>37</v>
      </c>
    </row>
    <row r="212" spans="1:5" ht="12.75">
      <c r="A212" t="s">
        <v>42</v>
      </c>
      <c r="E212" s="29" t="s">
        <v>37</v>
      </c>
    </row>
    <row r="213" spans="1:16" ht="25.5">
      <c r="A213" s="19" t="s">
        <v>35</v>
      </c>
      <c s="23" t="s">
        <v>465</v>
      </c>
      <c s="23" t="s">
        <v>541</v>
      </c>
      <c s="19" t="s">
        <v>37</v>
      </c>
      <c s="24" t="s">
        <v>542</v>
      </c>
      <c s="25" t="s">
        <v>141</v>
      </c>
      <c s="26">
        <v>45.875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543</v>
      </c>
    </row>
    <row r="215" spans="1:5" ht="51">
      <c r="A215" s="30" t="s">
        <v>41</v>
      </c>
      <c r="E215" s="37" t="s">
        <v>887</v>
      </c>
    </row>
    <row r="216" spans="1:5" ht="12.75">
      <c r="A216" t="s">
        <v>42</v>
      </c>
      <c r="E216" s="29" t="s">
        <v>37</v>
      </c>
    </row>
    <row r="217" spans="1:18" ht="12.75" customHeight="1">
      <c r="A217" s="5" t="s">
        <v>33</v>
      </c>
      <c s="5"/>
      <c s="34" t="s">
        <v>13</v>
      </c>
      <c s="5"/>
      <c s="21" t="s">
        <v>844</v>
      </c>
      <c s="5"/>
      <c s="5"/>
      <c s="5"/>
      <c s="35">
        <f>0+Q217</f>
      </c>
      <c r="O217">
        <f>0+R217</f>
      </c>
      <c r="Q217">
        <f>0+I218</f>
      </c>
      <c>
        <f>0+O218</f>
      </c>
    </row>
    <row r="218" spans="1:16" ht="25.5">
      <c r="A218" s="19" t="s">
        <v>35</v>
      </c>
      <c s="23" t="s">
        <v>406</v>
      </c>
      <c s="23" t="s">
        <v>845</v>
      </c>
      <c s="19" t="s">
        <v>37</v>
      </c>
      <c s="24" t="s">
        <v>846</v>
      </c>
      <c s="25" t="s">
        <v>163</v>
      </c>
      <c s="26">
        <v>1.833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51">
      <c r="A219" s="28" t="s">
        <v>40</v>
      </c>
      <c r="E219" s="29" t="s">
        <v>847</v>
      </c>
    </row>
    <row r="220" spans="1:5" ht="38.25">
      <c r="A220" s="30" t="s">
        <v>41</v>
      </c>
      <c r="E220" s="37" t="s">
        <v>848</v>
      </c>
    </row>
    <row r="221" spans="1:5" ht="12.75">
      <c r="A221" t="s">
        <v>42</v>
      </c>
      <c r="E221" s="29" t="s">
        <v>37</v>
      </c>
    </row>
    <row r="222" spans="1:18" ht="12.75" customHeight="1">
      <c r="A222" s="5" t="s">
        <v>33</v>
      </c>
      <c s="5"/>
      <c s="34" t="s">
        <v>60</v>
      </c>
      <c s="5"/>
      <c s="21" t="s">
        <v>254</v>
      </c>
      <c s="5"/>
      <c s="5"/>
      <c s="5"/>
      <c s="35">
        <f>0+Q222</f>
      </c>
      <c r="O222">
        <f>0+R222</f>
      </c>
      <c r="Q222">
        <f>0+I223+I227+I231+I235+I239+I243+I247+I251+I255+I259+I263+I267+I271+I275+I279+I283+I287+I291+I295+I299+I303+I307+I311+I315</f>
      </c>
      <c>
        <f>0+O223+O227+O231+O235+O239+O243+O247+O251+O255+O259+O263+O267+O271+O275+O279+O283+O287+O291+O295+O299+O303+O307+O311+O315</f>
      </c>
    </row>
    <row r="223" spans="1:16" ht="12.75">
      <c r="A223" s="19" t="s">
        <v>35</v>
      </c>
      <c s="23" t="s">
        <v>413</v>
      </c>
      <c s="23" t="s">
        <v>669</v>
      </c>
      <c s="19" t="s">
        <v>37</v>
      </c>
      <c s="24" t="s">
        <v>670</v>
      </c>
      <c s="25" t="s">
        <v>47</v>
      </c>
      <c s="26">
        <v>3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25.5">
      <c r="A224" s="28" t="s">
        <v>40</v>
      </c>
      <c r="E224" s="29" t="s">
        <v>671</v>
      </c>
    </row>
    <row r="225" spans="1:5" ht="12.75">
      <c r="A225" s="30" t="s">
        <v>41</v>
      </c>
      <c r="E225" s="31" t="s">
        <v>37</v>
      </c>
    </row>
    <row r="226" spans="1:5" ht="12.75">
      <c r="A226" t="s">
        <v>42</v>
      </c>
      <c r="E226" s="29" t="s">
        <v>37</v>
      </c>
    </row>
    <row r="227" spans="1:16" ht="12.75">
      <c r="A227" s="19" t="s">
        <v>35</v>
      </c>
      <c s="23" t="s">
        <v>761</v>
      </c>
      <c s="23" t="s">
        <v>677</v>
      </c>
      <c s="19" t="s">
        <v>37</v>
      </c>
      <c s="24" t="s">
        <v>678</v>
      </c>
      <c s="25" t="s">
        <v>47</v>
      </c>
      <c s="26">
        <v>2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12.75">
      <c r="A228" s="28" t="s">
        <v>40</v>
      </c>
      <c r="E228" s="29" t="s">
        <v>678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384</v>
      </c>
      <c s="23" t="s">
        <v>685</v>
      </c>
      <c s="19" t="s">
        <v>37</v>
      </c>
      <c s="24" t="s">
        <v>686</v>
      </c>
      <c s="25" t="s">
        <v>47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686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425</v>
      </c>
      <c s="23" t="s">
        <v>687</v>
      </c>
      <c s="19" t="s">
        <v>37</v>
      </c>
      <c s="24" t="s">
        <v>688</v>
      </c>
      <c s="25" t="s">
        <v>47</v>
      </c>
      <c s="26">
        <v>1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688</v>
      </c>
    </row>
    <row r="237" spans="1:5" ht="12.75">
      <c r="A237" s="30" t="s">
        <v>41</v>
      </c>
      <c r="E237" s="31" t="s">
        <v>37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492</v>
      </c>
      <c s="23" t="s">
        <v>689</v>
      </c>
      <c s="19" t="s">
        <v>37</v>
      </c>
      <c s="24" t="s">
        <v>690</v>
      </c>
      <c s="25" t="s">
        <v>47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690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481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694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485</v>
      </c>
      <c s="23" t="s">
        <v>697</v>
      </c>
      <c s="19" t="s">
        <v>37</v>
      </c>
      <c s="24" t="s">
        <v>698</v>
      </c>
      <c s="25" t="s">
        <v>47</v>
      </c>
      <c s="26">
        <v>2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698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498</v>
      </c>
      <c s="23" t="s">
        <v>701</v>
      </c>
      <c s="19" t="s">
        <v>37</v>
      </c>
      <c s="24" t="s">
        <v>702</v>
      </c>
      <c s="25" t="s">
        <v>47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702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428</v>
      </c>
      <c s="23" t="s">
        <v>706</v>
      </c>
      <c s="19" t="s">
        <v>37</v>
      </c>
      <c s="24" t="s">
        <v>707</v>
      </c>
      <c s="25" t="s">
        <v>47</v>
      </c>
      <c s="26">
        <v>5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707</v>
      </c>
    </row>
    <row r="257" spans="1:5" ht="12.75">
      <c r="A257" s="30" t="s">
        <v>41</v>
      </c>
      <c r="E257" s="31" t="s">
        <v>37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502</v>
      </c>
      <c s="23" t="s">
        <v>708</v>
      </c>
      <c s="19" t="s">
        <v>37</v>
      </c>
      <c s="24" t="s">
        <v>709</v>
      </c>
      <c s="25" t="s">
        <v>47</v>
      </c>
      <c s="26">
        <v>2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25.5">
      <c r="A260" s="28" t="s">
        <v>40</v>
      </c>
      <c r="E260" s="29" t="s">
        <v>710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416</v>
      </c>
      <c s="23" t="s">
        <v>858</v>
      </c>
      <c s="19" t="s">
        <v>37</v>
      </c>
      <c s="24" t="s">
        <v>859</v>
      </c>
      <c s="25" t="s">
        <v>216</v>
      </c>
      <c s="26">
        <v>8.628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859</v>
      </c>
    </row>
    <row r="265" spans="1:5" ht="25.5">
      <c r="A265" s="30" t="s">
        <v>41</v>
      </c>
      <c r="E265" s="31" t="s">
        <v>921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435</v>
      </c>
      <c s="23" t="s">
        <v>711</v>
      </c>
      <c s="19" t="s">
        <v>37</v>
      </c>
      <c s="24" t="s">
        <v>712</v>
      </c>
      <c s="25" t="s">
        <v>216</v>
      </c>
      <c s="26">
        <v>23.244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712</v>
      </c>
    </row>
    <row r="269" spans="1:5" ht="25.5">
      <c r="A269" s="30" t="s">
        <v>41</v>
      </c>
      <c r="E269" s="31" t="s">
        <v>922</v>
      </c>
    </row>
    <row r="270" spans="1:5" ht="12.75">
      <c r="A270" t="s">
        <v>42</v>
      </c>
      <c r="E270" s="29" t="s">
        <v>37</v>
      </c>
    </row>
    <row r="271" spans="1:16" ht="25.5">
      <c r="A271" s="19" t="s">
        <v>35</v>
      </c>
      <c s="23" t="s">
        <v>422</v>
      </c>
      <c s="23" t="s">
        <v>862</v>
      </c>
      <c s="19" t="s">
        <v>37</v>
      </c>
      <c s="24" t="s">
        <v>863</v>
      </c>
      <c s="25" t="s">
        <v>216</v>
      </c>
      <c s="26">
        <v>8.6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25.5">
      <c r="A272" s="28" t="s">
        <v>40</v>
      </c>
      <c r="E272" s="29" t="s">
        <v>864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25.5">
      <c r="A275" s="19" t="s">
        <v>35</v>
      </c>
      <c s="23" t="s">
        <v>431</v>
      </c>
      <c s="23" t="s">
        <v>722</v>
      </c>
      <c s="19" t="s">
        <v>37</v>
      </c>
      <c s="24" t="s">
        <v>723</v>
      </c>
      <c s="25" t="s">
        <v>216</v>
      </c>
      <c s="26">
        <v>22.9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25.5">
      <c r="A276" s="28" t="s">
        <v>40</v>
      </c>
      <c r="E276" s="29" t="s">
        <v>724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486</v>
      </c>
      <c s="23" t="s">
        <v>728</v>
      </c>
      <c s="19" t="s">
        <v>37</v>
      </c>
      <c s="24" t="s">
        <v>729</v>
      </c>
      <c s="25" t="s">
        <v>730</v>
      </c>
      <c s="26">
        <v>3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731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473</v>
      </c>
      <c s="23" t="s">
        <v>732</v>
      </c>
      <c s="19" t="s">
        <v>37</v>
      </c>
      <c s="24" t="s">
        <v>733</v>
      </c>
      <c s="25" t="s">
        <v>47</v>
      </c>
      <c s="26">
        <v>2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731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409</v>
      </c>
      <c s="23" t="s">
        <v>734</v>
      </c>
      <c s="19" t="s">
        <v>37</v>
      </c>
      <c s="24" t="s">
        <v>735</v>
      </c>
      <c s="25" t="s">
        <v>47</v>
      </c>
      <c s="26">
        <v>4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25.5">
      <c r="A288" s="28" t="s">
        <v>40</v>
      </c>
      <c r="E288" s="29" t="s">
        <v>736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12.75">
      <c r="A291" s="19" t="s">
        <v>35</v>
      </c>
      <c s="23" t="s">
        <v>489</v>
      </c>
      <c s="23" t="s">
        <v>737</v>
      </c>
      <c s="19" t="s">
        <v>37</v>
      </c>
      <c s="24" t="s">
        <v>738</v>
      </c>
      <c s="25" t="s">
        <v>47</v>
      </c>
      <c s="26">
        <v>3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738</v>
      </c>
    </row>
    <row r="293" spans="1:5" ht="12.75">
      <c r="A293" s="30" t="s">
        <v>41</v>
      </c>
      <c r="E293" s="31" t="s">
        <v>721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447</v>
      </c>
      <c s="23" t="s">
        <v>740</v>
      </c>
      <c s="19" t="s">
        <v>37</v>
      </c>
      <c s="24" t="s">
        <v>741</v>
      </c>
      <c s="25" t="s">
        <v>47</v>
      </c>
      <c s="26">
        <v>2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741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495</v>
      </c>
      <c s="23" t="s">
        <v>742</v>
      </c>
      <c s="19" t="s">
        <v>37</v>
      </c>
      <c s="24" t="s">
        <v>743</v>
      </c>
      <c s="25" t="s">
        <v>47</v>
      </c>
      <c s="26">
        <v>2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743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506</v>
      </c>
      <c s="23" t="s">
        <v>923</v>
      </c>
      <c s="19" t="s">
        <v>37</v>
      </c>
      <c s="24" t="s">
        <v>924</v>
      </c>
      <c s="25" t="s">
        <v>39</v>
      </c>
      <c s="26">
        <v>2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37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510</v>
      </c>
      <c s="23" t="s">
        <v>865</v>
      </c>
      <c s="19" t="s">
        <v>37</v>
      </c>
      <c s="24" t="s">
        <v>866</v>
      </c>
      <c s="25" t="s">
        <v>47</v>
      </c>
      <c s="26">
        <v>1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38.25">
      <c r="A308" s="28" t="s">
        <v>40</v>
      </c>
      <c r="E308" s="29" t="s">
        <v>867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383</v>
      </c>
      <c s="23" t="s">
        <v>746</v>
      </c>
      <c s="19" t="s">
        <v>37</v>
      </c>
      <c s="24" t="s">
        <v>747</v>
      </c>
      <c s="25" t="s">
        <v>47</v>
      </c>
      <c s="26">
        <v>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37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757</v>
      </c>
      <c s="23" t="s">
        <v>750</v>
      </c>
      <c s="19" t="s">
        <v>37</v>
      </c>
      <c s="24" t="s">
        <v>751</v>
      </c>
      <c s="25" t="s">
        <v>47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752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8" ht="12.75" customHeight="1">
      <c r="A319" s="5" t="s">
        <v>33</v>
      </c>
      <c s="5"/>
      <c s="34" t="s">
        <v>30</v>
      </c>
      <c s="5"/>
      <c s="21" t="s">
        <v>34</v>
      </c>
      <c s="5"/>
      <c s="5"/>
      <c s="5"/>
      <c s="35">
        <f>0+Q319</f>
      </c>
      <c r="O319">
        <f>0+R319</f>
      </c>
      <c r="Q319">
        <f>0+I320+I324+I328+I332</f>
      </c>
      <c>
        <f>0+O320+O324+O328+O332</f>
      </c>
    </row>
    <row r="320" spans="1:16" ht="25.5">
      <c r="A320" s="19" t="s">
        <v>35</v>
      </c>
      <c s="23" t="s">
        <v>755</v>
      </c>
      <c s="23" t="s">
        <v>552</v>
      </c>
      <c s="19" t="s">
        <v>37</v>
      </c>
      <c s="24" t="s">
        <v>553</v>
      </c>
      <c s="25" t="s">
        <v>216</v>
      </c>
      <c s="26">
        <v>19.5</v>
      </c>
      <c s="27">
        <v>0</v>
      </c>
      <c s="27">
        <f>ROUND(ROUND(H320,2)*ROUND(G320,3),2)</f>
      </c>
      <c r="O320">
        <f>(I320*21)/100</f>
      </c>
      <c t="s">
        <v>14</v>
      </c>
    </row>
    <row r="321" spans="1:5" ht="38.25">
      <c r="A321" s="28" t="s">
        <v>40</v>
      </c>
      <c r="E321" s="29" t="s">
        <v>554</v>
      </c>
    </row>
    <row r="322" spans="1:5" ht="38.25">
      <c r="A322" s="30" t="s">
        <v>41</v>
      </c>
      <c r="E322" s="37" t="s">
        <v>925</v>
      </c>
    </row>
    <row r="323" spans="1:5" ht="12.75">
      <c r="A323" t="s">
        <v>42</v>
      </c>
      <c r="E323" s="29" t="s">
        <v>37</v>
      </c>
    </row>
    <row r="324" spans="1:16" ht="12.75">
      <c r="A324" s="19" t="s">
        <v>35</v>
      </c>
      <c s="23" t="s">
        <v>762</v>
      </c>
      <c s="23" t="s">
        <v>556</v>
      </c>
      <c s="19" t="s">
        <v>37</v>
      </c>
      <c s="24" t="s">
        <v>557</v>
      </c>
      <c s="25" t="s">
        <v>216</v>
      </c>
      <c s="26">
        <v>3.5</v>
      </c>
      <c s="27">
        <v>0</v>
      </c>
      <c s="27">
        <f>ROUND(ROUND(H324,2)*ROUND(G324,3),2)</f>
      </c>
      <c r="O324">
        <f>(I324*21)/100</f>
      </c>
      <c t="s">
        <v>14</v>
      </c>
    </row>
    <row r="325" spans="1:5" ht="12.75">
      <c r="A325" s="28" t="s">
        <v>40</v>
      </c>
      <c r="E325" s="29" t="s">
        <v>558</v>
      </c>
    </row>
    <row r="326" spans="1:5" ht="25.5">
      <c r="A326" s="30" t="s">
        <v>41</v>
      </c>
      <c r="E326" s="37" t="s">
        <v>926</v>
      </c>
    </row>
    <row r="327" spans="1:5" ht="12.75">
      <c r="A327" t="s">
        <v>42</v>
      </c>
      <c r="E327" s="29" t="s">
        <v>37</v>
      </c>
    </row>
    <row r="328" spans="1:16" ht="25.5">
      <c r="A328" s="19" t="s">
        <v>35</v>
      </c>
      <c s="23" t="s">
        <v>763</v>
      </c>
      <c s="23" t="s">
        <v>873</v>
      </c>
      <c s="19" t="s">
        <v>37</v>
      </c>
      <c s="24" t="s">
        <v>874</v>
      </c>
      <c s="25" t="s">
        <v>163</v>
      </c>
      <c s="26">
        <v>0.7</v>
      </c>
      <c s="27">
        <v>0</v>
      </c>
      <c s="27">
        <f>ROUND(ROUND(H328,2)*ROUND(G328,3),2)</f>
      </c>
      <c r="O328">
        <f>(I328*21)/100</f>
      </c>
      <c t="s">
        <v>14</v>
      </c>
    </row>
    <row r="329" spans="1:5" ht="25.5">
      <c r="A329" s="28" t="s">
        <v>40</v>
      </c>
      <c r="E329" s="29" t="s">
        <v>875</v>
      </c>
    </row>
    <row r="330" spans="1:5" ht="38.25">
      <c r="A330" s="30" t="s">
        <v>41</v>
      </c>
      <c r="E330" s="37" t="s">
        <v>927</v>
      </c>
    </row>
    <row r="331" spans="1:5" ht="12.75">
      <c r="A331" t="s">
        <v>42</v>
      </c>
      <c r="E331" s="29" t="s">
        <v>37</v>
      </c>
    </row>
    <row r="332" spans="1:16" ht="12.75">
      <c r="A332" s="19" t="s">
        <v>35</v>
      </c>
      <c s="23" t="s">
        <v>764</v>
      </c>
      <c s="23" t="s">
        <v>878</v>
      </c>
      <c s="19" t="s">
        <v>37</v>
      </c>
      <c s="24" t="s">
        <v>879</v>
      </c>
      <c s="25" t="s">
        <v>216</v>
      </c>
      <c s="26">
        <v>0.12</v>
      </c>
      <c s="27">
        <v>0</v>
      </c>
      <c s="27">
        <f>ROUND(ROUND(H332,2)*ROUND(G332,3),2)</f>
      </c>
      <c r="O332">
        <f>(I332*21)/100</f>
      </c>
      <c t="s">
        <v>14</v>
      </c>
    </row>
    <row r="333" spans="1:5" ht="25.5">
      <c r="A333" s="28" t="s">
        <v>40</v>
      </c>
      <c r="E333" s="29" t="s">
        <v>880</v>
      </c>
    </row>
    <row r="334" spans="1:5" ht="12.75">
      <c r="A334" s="30" t="s">
        <v>41</v>
      </c>
      <c r="E334" s="31" t="s">
        <v>37</v>
      </c>
    </row>
    <row r="335" spans="1:5" ht="12.75">
      <c r="A335" t="s">
        <v>42</v>
      </c>
      <c r="E335" s="29" t="s">
        <v>37</v>
      </c>
    </row>
    <row r="336" spans="1:18" ht="12.75" customHeight="1">
      <c r="A336" s="5" t="s">
        <v>33</v>
      </c>
      <c s="5"/>
      <c s="34" t="s">
        <v>275</v>
      </c>
      <c s="5"/>
      <c s="21" t="s">
        <v>276</v>
      </c>
      <c s="5"/>
      <c s="5"/>
      <c s="5"/>
      <c s="35">
        <f>0+Q336</f>
      </c>
      <c r="O336">
        <f>0+R336</f>
      </c>
      <c r="Q336">
        <f>0+I337</f>
      </c>
      <c>
        <f>0+O337</f>
      </c>
    </row>
    <row r="337" spans="1:16" ht="12.75">
      <c r="A337" s="19" t="s">
        <v>35</v>
      </c>
      <c s="23" t="s">
        <v>767</v>
      </c>
      <c s="23" t="s">
        <v>278</v>
      </c>
      <c s="19" t="s">
        <v>37</v>
      </c>
      <c s="24" t="s">
        <v>279</v>
      </c>
      <c s="25" t="s">
        <v>198</v>
      </c>
      <c s="26">
        <v>132.277</v>
      </c>
      <c s="27">
        <v>0</v>
      </c>
      <c s="27">
        <f>ROUND(ROUND(H337,2)*ROUND(G337,3),2)</f>
      </c>
      <c r="O337">
        <f>(I337*21)/100</f>
      </c>
      <c t="s">
        <v>14</v>
      </c>
    </row>
    <row r="338" spans="1:5" ht="38.25">
      <c r="A338" s="28" t="s">
        <v>40</v>
      </c>
      <c r="E338" s="29" t="s">
        <v>280</v>
      </c>
    </row>
    <row r="339" spans="1:5" ht="12.75">
      <c r="A339" s="30" t="s">
        <v>41</v>
      </c>
      <c r="E339" s="31" t="s">
        <v>37</v>
      </c>
    </row>
    <row r="340" spans="1:5" ht="12.75">
      <c r="A340" t="s">
        <v>42</v>
      </c>
      <c r="E340" s="29" t="s">
        <v>37</v>
      </c>
    </row>
    <row r="341" spans="1:18" ht="12.75" customHeight="1">
      <c r="A341" s="5" t="s">
        <v>33</v>
      </c>
      <c s="5"/>
      <c s="34" t="s">
        <v>765</v>
      </c>
      <c s="5"/>
      <c s="21" t="s">
        <v>766</v>
      </c>
      <c s="5"/>
      <c s="5"/>
      <c s="5"/>
      <c s="35">
        <f>0+Q341</f>
      </c>
      <c r="O341">
        <f>0+R341</f>
      </c>
      <c r="Q341">
        <f>0+I342</f>
      </c>
      <c>
        <f>0+O342</f>
      </c>
    </row>
    <row r="342" spans="1:16" ht="12.75">
      <c r="A342" s="19" t="s">
        <v>35</v>
      </c>
      <c s="23" t="s">
        <v>868</v>
      </c>
      <c s="23" t="s">
        <v>768</v>
      </c>
      <c s="19" t="s">
        <v>37</v>
      </c>
      <c s="24" t="s">
        <v>769</v>
      </c>
      <c s="25" t="s">
        <v>198</v>
      </c>
      <c s="26">
        <v>4.8</v>
      </c>
      <c s="27">
        <v>0</v>
      </c>
      <c s="27">
        <f>ROUND(ROUND(H342,2)*ROUND(G342,3),2)</f>
      </c>
      <c r="O342">
        <f>(I342*21)/100</f>
      </c>
      <c t="s">
        <v>14</v>
      </c>
    </row>
    <row r="343" spans="1:5" ht="25.5">
      <c r="A343" s="28" t="s">
        <v>40</v>
      </c>
      <c r="E343" s="29" t="s">
        <v>770</v>
      </c>
    </row>
    <row r="344" spans="1:5" ht="12.75">
      <c r="A344" s="30" t="s">
        <v>41</v>
      </c>
      <c r="E344" s="31" t="s">
        <v>928</v>
      </c>
    </row>
    <row r="345" spans="1:5" ht="12.75">
      <c r="A345" t="s">
        <v>42</v>
      </c>
      <c r="E34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